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20" firstSheet="4" activeTab="7"/>
  </bookViews>
  <sheets>
    <sheet name="Funding by City and County" sheetId="2" r:id="rId1"/>
    <sheet name="County Funding H-L" sheetId="4" r:id="rId2"/>
    <sheet name="County Funding Alph" sheetId="3" r:id="rId3"/>
    <sheet name="Operations 06" sheetId="1" r:id="rId4"/>
    <sheet name="Operating Income 06" sheetId="5" r:id="rId5"/>
    <sheet name="Expenditures 06" sheetId="6" r:id="rId6"/>
    <sheet name="Materials 06" sheetId="7" r:id="rId7"/>
    <sheet name="Services 06" sheetId="8" r:id="rId8"/>
    <sheet name=" Branch 06" sheetId="9" r:id="rId9"/>
  </sheets>
  <definedNames>
    <definedName name="_xlnm.Print_Area" localSheetId="8">' Branch 06'!$A$1:$K$256</definedName>
    <definedName name="_xlnm.Print_Titles" localSheetId="8">' Branch 06'!$1:$2</definedName>
    <definedName name="_xlnm.Print_Titles" localSheetId="2">'County Funding Alph'!$1:$2</definedName>
    <definedName name="_xlnm.Print_Titles" localSheetId="1">'County Funding H-L'!$1:$2</definedName>
    <definedName name="_xlnm.Print_Titles" localSheetId="0">'Funding by City and County'!$1:$3</definedName>
    <definedName name="_xlnm.Print_Titles" localSheetId="3">'Operations 06'!$1:$2</definedName>
  </definedNames>
  <calcPr calcId="125725" fullCalcOnLoad="1"/>
</workbook>
</file>

<file path=xl/calcChain.xml><?xml version="1.0" encoding="utf-8"?>
<calcChain xmlns="http://schemas.openxmlformats.org/spreadsheetml/2006/main">
  <c r="R67" i="8"/>
  <c r="Q67"/>
  <c r="P67"/>
  <c r="O67"/>
  <c r="N67"/>
  <c r="M67"/>
  <c r="L67"/>
  <c r="K67"/>
  <c r="I67"/>
  <c r="G67"/>
  <c r="F67"/>
  <c r="E67"/>
  <c r="D67"/>
  <c r="C67"/>
  <c r="B67"/>
  <c r="Q67" i="7"/>
  <c r="P67"/>
  <c r="O67"/>
  <c r="N67"/>
  <c r="J65"/>
  <c r="K67"/>
  <c r="I67"/>
  <c r="H67"/>
  <c r="J67" s="1"/>
  <c r="F67"/>
  <c r="E67"/>
  <c r="D67"/>
  <c r="C67"/>
  <c r="G67" s="1"/>
  <c r="L67" s="1"/>
  <c r="M67" s="1"/>
  <c r="B67"/>
  <c r="I64" i="6"/>
  <c r="P67"/>
  <c r="L67"/>
  <c r="K67"/>
  <c r="H67"/>
  <c r="G67"/>
  <c r="F67"/>
  <c r="C67"/>
  <c r="B67"/>
  <c r="N67" i="5"/>
  <c r="J67"/>
  <c r="K67" s="1"/>
  <c r="H67"/>
  <c r="I67" s="1"/>
  <c r="F67"/>
  <c r="G67" s="1"/>
  <c r="C67"/>
  <c r="B67"/>
  <c r="D67" s="1"/>
  <c r="E67" s="1"/>
  <c r="K67" i="1"/>
  <c r="H67"/>
  <c r="G67"/>
  <c r="F67"/>
  <c r="E67"/>
  <c r="D67"/>
  <c r="F21" i="3"/>
  <c r="G20" s="1"/>
  <c r="F72" i="4"/>
  <c r="J65" i="8"/>
  <c r="J64"/>
  <c r="J61"/>
  <c r="J60"/>
  <c r="J59"/>
  <c r="J58"/>
  <c r="J57"/>
  <c r="J54"/>
  <c r="J53"/>
  <c r="J52"/>
  <c r="J51"/>
  <c r="J48"/>
  <c r="J47"/>
  <c r="J46"/>
  <c r="J45"/>
  <c r="J44"/>
  <c r="J43"/>
  <c r="J42"/>
  <c r="J39"/>
  <c r="J38"/>
  <c r="J37"/>
  <c r="J36"/>
  <c r="J35"/>
  <c r="J34"/>
  <c r="J33"/>
  <c r="J32"/>
  <c r="J31"/>
  <c r="J28"/>
  <c r="J27"/>
  <c r="J26"/>
  <c r="J25"/>
  <c r="J24"/>
  <c r="J23"/>
  <c r="J22"/>
  <c r="J21"/>
  <c r="J20"/>
  <c r="J19"/>
  <c r="J18"/>
  <c r="J17"/>
  <c r="J16"/>
  <c r="J15"/>
  <c r="J12"/>
  <c r="J11"/>
  <c r="J10"/>
  <c r="J9"/>
  <c r="J8"/>
  <c r="J7"/>
  <c r="J6"/>
  <c r="J5"/>
  <c r="J4"/>
  <c r="H28"/>
  <c r="J28" i="1"/>
  <c r="F84" i="3"/>
  <c r="J12" i="1"/>
  <c r="H27" i="8"/>
  <c r="J27" i="1"/>
  <c r="H39" i="8"/>
  <c r="J39" i="1"/>
  <c r="H158" i="2"/>
  <c r="J38" i="1"/>
  <c r="J26"/>
  <c r="G48" i="5"/>
  <c r="J48" i="1"/>
  <c r="H148" i="2"/>
  <c r="J47" i="1"/>
  <c r="J11"/>
  <c r="J25"/>
  <c r="J37"/>
  <c r="J24"/>
  <c r="J10"/>
  <c r="J46"/>
  <c r="J45"/>
  <c r="J36"/>
  <c r="J9"/>
  <c r="J54"/>
  <c r="H116" i="2"/>
  <c r="J23" i="1"/>
  <c r="J35"/>
  <c r="J53"/>
  <c r="F46" i="3"/>
  <c r="G46" s="1"/>
  <c r="H44" i="8"/>
  <c r="J44" i="7"/>
  <c r="J44" i="1"/>
  <c r="J22"/>
  <c r="J8"/>
  <c r="J52"/>
  <c r="F42" i="3"/>
  <c r="G65" i="7"/>
  <c r="J65" i="1"/>
  <c r="J34"/>
  <c r="J51"/>
  <c r="G43" i="5"/>
  <c r="J43" i="1"/>
  <c r="J33"/>
  <c r="J21"/>
  <c r="G61" i="5"/>
  <c r="C4" i="1"/>
  <c r="C67" s="1"/>
  <c r="J7"/>
  <c r="M59" i="6"/>
  <c r="D61"/>
  <c r="I61"/>
  <c r="M61"/>
  <c r="O61"/>
  <c r="E61" s="1"/>
  <c r="D60"/>
  <c r="O60" s="1"/>
  <c r="I60"/>
  <c r="M60"/>
  <c r="D54"/>
  <c r="O54" s="1"/>
  <c r="I54"/>
  <c r="M54"/>
  <c r="D53"/>
  <c r="I53"/>
  <c r="M53"/>
  <c r="O53"/>
  <c r="E53" s="1"/>
  <c r="D52"/>
  <c r="O52" s="1"/>
  <c r="I52"/>
  <c r="M52"/>
  <c r="D51"/>
  <c r="I51"/>
  <c r="M51"/>
  <c r="O51"/>
  <c r="E51" s="1"/>
  <c r="D48"/>
  <c r="O48" s="1"/>
  <c r="I48"/>
  <c r="M48"/>
  <c r="D47"/>
  <c r="I47"/>
  <c r="M47"/>
  <c r="O47"/>
  <c r="E47" s="1"/>
  <c r="D46"/>
  <c r="O46" s="1"/>
  <c r="I46"/>
  <c r="M46"/>
  <c r="D45"/>
  <c r="I45"/>
  <c r="M45"/>
  <c r="O45"/>
  <c r="E45" s="1"/>
  <c r="D44"/>
  <c r="O44" s="1"/>
  <c r="I44"/>
  <c r="M44"/>
  <c r="D43"/>
  <c r="I43"/>
  <c r="M43"/>
  <c r="O43"/>
  <c r="E43" s="1"/>
  <c r="D39"/>
  <c r="I39"/>
  <c r="M39"/>
  <c r="O39"/>
  <c r="E39" s="1"/>
  <c r="D38"/>
  <c r="O38" s="1"/>
  <c r="I38"/>
  <c r="M38"/>
  <c r="D37"/>
  <c r="I37"/>
  <c r="M37"/>
  <c r="O37"/>
  <c r="E37" s="1"/>
  <c r="D36"/>
  <c r="O36" s="1"/>
  <c r="I36"/>
  <c r="M36"/>
  <c r="D35"/>
  <c r="I35"/>
  <c r="M35"/>
  <c r="O35"/>
  <c r="E35" s="1"/>
  <c r="D34"/>
  <c r="O34" s="1"/>
  <c r="I34"/>
  <c r="M34"/>
  <c r="D33"/>
  <c r="I33"/>
  <c r="M33"/>
  <c r="O33"/>
  <c r="E33" s="1"/>
  <c r="D28"/>
  <c r="O28" s="1"/>
  <c r="I28"/>
  <c r="M28"/>
  <c r="D27"/>
  <c r="I27"/>
  <c r="M27"/>
  <c r="O27"/>
  <c r="E27" s="1"/>
  <c r="D26"/>
  <c r="O26" s="1"/>
  <c r="I26"/>
  <c r="M26"/>
  <c r="D25"/>
  <c r="I25"/>
  <c r="M25"/>
  <c r="O25"/>
  <c r="E25" s="1"/>
  <c r="D24"/>
  <c r="O24" s="1"/>
  <c r="I24"/>
  <c r="M24"/>
  <c r="D23"/>
  <c r="I23"/>
  <c r="M23"/>
  <c r="O23"/>
  <c r="E23" s="1"/>
  <c r="D22"/>
  <c r="O22" s="1"/>
  <c r="I22"/>
  <c r="M22"/>
  <c r="D21"/>
  <c r="I21"/>
  <c r="M21"/>
  <c r="O21"/>
  <c r="E21" s="1"/>
  <c r="D12"/>
  <c r="O12" s="1"/>
  <c r="I12"/>
  <c r="M12"/>
  <c r="D11"/>
  <c r="I11"/>
  <c r="M11"/>
  <c r="O11"/>
  <c r="E11" s="1"/>
  <c r="D10"/>
  <c r="O10" s="1"/>
  <c r="I10"/>
  <c r="M10"/>
  <c r="D9"/>
  <c r="I9"/>
  <c r="M9"/>
  <c r="O9"/>
  <c r="E9" s="1"/>
  <c r="D8"/>
  <c r="O8" s="1"/>
  <c r="I8"/>
  <c r="M8"/>
  <c r="D7"/>
  <c r="I7"/>
  <c r="M7"/>
  <c r="O7"/>
  <c r="E7" s="1"/>
  <c r="I59"/>
  <c r="D59"/>
  <c r="O59" s="1"/>
  <c r="D58"/>
  <c r="J59" i="1"/>
  <c r="J32"/>
  <c r="J6"/>
  <c r="G20" i="5"/>
  <c r="J20" i="1"/>
  <c r="J58"/>
  <c r="J19"/>
  <c r="J18"/>
  <c r="H42" i="2"/>
  <c r="G42" i="7"/>
  <c r="J42" i="1"/>
  <c r="J17"/>
  <c r="J31"/>
  <c r="J57"/>
  <c r="L65" i="7"/>
  <c r="L63"/>
  <c r="L62"/>
  <c r="G61"/>
  <c r="J61"/>
  <c r="L61"/>
  <c r="G60"/>
  <c r="J60"/>
  <c r="L60" s="1"/>
  <c r="M60" s="1"/>
  <c r="G59"/>
  <c r="J59"/>
  <c r="L59"/>
  <c r="G58"/>
  <c r="J58"/>
  <c r="L58" s="1"/>
  <c r="M58" s="1"/>
  <c r="G57"/>
  <c r="J57"/>
  <c r="L57"/>
  <c r="J54"/>
  <c r="G54"/>
  <c r="L54" s="1"/>
  <c r="M54" s="1"/>
  <c r="G53"/>
  <c r="J53"/>
  <c r="L53"/>
  <c r="G52"/>
  <c r="L52" s="1"/>
  <c r="M52" s="1"/>
  <c r="J52"/>
  <c r="G51"/>
  <c r="J51"/>
  <c r="L51" s="1"/>
  <c r="M51" s="1"/>
  <c r="G48"/>
  <c r="J48"/>
  <c r="L48"/>
  <c r="G47"/>
  <c r="J47"/>
  <c r="L47" s="1"/>
  <c r="M47" s="1"/>
  <c r="G46"/>
  <c r="J46"/>
  <c r="L46"/>
  <c r="G45"/>
  <c r="J45"/>
  <c r="L45" s="1"/>
  <c r="M45" s="1"/>
  <c r="G44"/>
  <c r="L44" s="1"/>
  <c r="M44" s="1"/>
  <c r="G43"/>
  <c r="J43"/>
  <c r="L43"/>
  <c r="J42"/>
  <c r="L42"/>
  <c r="G39"/>
  <c r="J39"/>
  <c r="L39" s="1"/>
  <c r="M39" s="1"/>
  <c r="G38"/>
  <c r="J38"/>
  <c r="L38"/>
  <c r="G37"/>
  <c r="J37"/>
  <c r="L37" s="1"/>
  <c r="M37" s="1"/>
  <c r="G36"/>
  <c r="J36"/>
  <c r="L36"/>
  <c r="G35"/>
  <c r="J35"/>
  <c r="L35" s="1"/>
  <c r="M35" s="1"/>
  <c r="G34"/>
  <c r="J34"/>
  <c r="L34"/>
  <c r="G33"/>
  <c r="J33"/>
  <c r="L33" s="1"/>
  <c r="M33" s="1"/>
  <c r="G32"/>
  <c r="J32"/>
  <c r="L32"/>
  <c r="G31"/>
  <c r="J31"/>
  <c r="L31" s="1"/>
  <c r="M31" s="1"/>
  <c r="G28"/>
  <c r="J28"/>
  <c r="L28"/>
  <c r="G27"/>
  <c r="L27"/>
  <c r="G26"/>
  <c r="J26"/>
  <c r="L26" s="1"/>
  <c r="M26" s="1"/>
  <c r="G25"/>
  <c r="J25"/>
  <c r="L25"/>
  <c r="G24"/>
  <c r="J24"/>
  <c r="L24" s="1"/>
  <c r="M24" s="1"/>
  <c r="G23"/>
  <c r="J23"/>
  <c r="L23"/>
  <c r="G22"/>
  <c r="J22"/>
  <c r="L22" s="1"/>
  <c r="M22" s="1"/>
  <c r="G21"/>
  <c r="L21" s="1"/>
  <c r="M21" s="1"/>
  <c r="G20"/>
  <c r="J20"/>
  <c r="L20"/>
  <c r="G19"/>
  <c r="J19"/>
  <c r="L19" s="1"/>
  <c r="M19" s="1"/>
  <c r="G18"/>
  <c r="J18"/>
  <c r="L18"/>
  <c r="G17"/>
  <c r="J17"/>
  <c r="L17" s="1"/>
  <c r="M17" s="1"/>
  <c r="L16"/>
  <c r="L14"/>
  <c r="G12"/>
  <c r="J12"/>
  <c r="L12"/>
  <c r="G11"/>
  <c r="J11"/>
  <c r="L11" s="1"/>
  <c r="M11" s="1"/>
  <c r="G10"/>
  <c r="L10" s="1"/>
  <c r="M10" s="1"/>
  <c r="G9"/>
  <c r="J9"/>
  <c r="L9"/>
  <c r="G8"/>
  <c r="J8"/>
  <c r="L8" s="1"/>
  <c r="M8" s="1"/>
  <c r="G7"/>
  <c r="J7"/>
  <c r="L7"/>
  <c r="G6"/>
  <c r="J6"/>
  <c r="L6" s="1"/>
  <c r="M6" s="1"/>
  <c r="L5"/>
  <c r="J16" i="1"/>
  <c r="J5"/>
  <c r="H11" i="2"/>
  <c r="J15" i="1"/>
  <c r="J64" i="7"/>
  <c r="J50"/>
  <c r="J49"/>
  <c r="J41"/>
  <c r="L41" s="1"/>
  <c r="J40"/>
  <c r="L40" s="1"/>
  <c r="J30"/>
  <c r="L30" s="1"/>
  <c r="J29"/>
  <c r="L29" s="1"/>
  <c r="J16"/>
  <c r="J15"/>
  <c r="J14"/>
  <c r="J13"/>
  <c r="L13" s="1"/>
  <c r="J5"/>
  <c r="G64"/>
  <c r="L64" s="1"/>
  <c r="M64" s="1"/>
  <c r="G16"/>
  <c r="G15"/>
  <c r="L15" s="1"/>
  <c r="M15" s="1"/>
  <c r="G5"/>
  <c r="J64" i="1"/>
  <c r="H65" i="8"/>
  <c r="H64"/>
  <c r="H61"/>
  <c r="H60"/>
  <c r="H59"/>
  <c r="H58"/>
  <c r="H57"/>
  <c r="H54"/>
  <c r="H53"/>
  <c r="H52"/>
  <c r="H51"/>
  <c r="H48"/>
  <c r="H47"/>
  <c r="H46"/>
  <c r="H45"/>
  <c r="H43"/>
  <c r="H42"/>
  <c r="H38"/>
  <c r="H37"/>
  <c r="H36"/>
  <c r="H35"/>
  <c r="H34"/>
  <c r="H33"/>
  <c r="H32"/>
  <c r="H31"/>
  <c r="H26"/>
  <c r="H25"/>
  <c r="H24"/>
  <c r="H23"/>
  <c r="H22"/>
  <c r="H21"/>
  <c r="H20"/>
  <c r="H19"/>
  <c r="H18"/>
  <c r="H17"/>
  <c r="H16"/>
  <c r="H15"/>
  <c r="H12"/>
  <c r="H11"/>
  <c r="H10"/>
  <c r="H9"/>
  <c r="H8"/>
  <c r="H7"/>
  <c r="H6"/>
  <c r="H5"/>
  <c r="H4"/>
  <c r="T67"/>
  <c r="J67" s="1"/>
  <c r="M65" i="7"/>
  <c r="M61"/>
  <c r="M59"/>
  <c r="M57"/>
  <c r="M48"/>
  <c r="M46"/>
  <c r="M43"/>
  <c r="M42"/>
  <c r="M38"/>
  <c r="M36"/>
  <c r="M34"/>
  <c r="M32"/>
  <c r="M28"/>
  <c r="M27"/>
  <c r="M25"/>
  <c r="M23"/>
  <c r="M20"/>
  <c r="M18"/>
  <c r="M16"/>
  <c r="M12"/>
  <c r="M9"/>
  <c r="M7"/>
  <c r="M5"/>
  <c r="R65"/>
  <c r="R64"/>
  <c r="R61"/>
  <c r="R60"/>
  <c r="R59"/>
  <c r="R58"/>
  <c r="R57"/>
  <c r="R54"/>
  <c r="R53"/>
  <c r="R52"/>
  <c r="R51"/>
  <c r="R48"/>
  <c r="R47"/>
  <c r="R46"/>
  <c r="R45"/>
  <c r="R44"/>
  <c r="R43"/>
  <c r="R42"/>
  <c r="R39"/>
  <c r="R38"/>
  <c r="R37"/>
  <c r="R36"/>
  <c r="R35"/>
  <c r="R34"/>
  <c r="R33"/>
  <c r="R32"/>
  <c r="R31"/>
  <c r="R28"/>
  <c r="R27"/>
  <c r="R26"/>
  <c r="R25"/>
  <c r="R24"/>
  <c r="R23"/>
  <c r="R22"/>
  <c r="R21"/>
  <c r="R20"/>
  <c r="R19"/>
  <c r="R18"/>
  <c r="R17"/>
  <c r="R16"/>
  <c r="R15"/>
  <c r="R12"/>
  <c r="R11"/>
  <c r="R10"/>
  <c r="R9"/>
  <c r="R8"/>
  <c r="R7"/>
  <c r="R6"/>
  <c r="R5"/>
  <c r="R4"/>
  <c r="T67"/>
  <c r="R67" s="1"/>
  <c r="J4"/>
  <c r="G4"/>
  <c r="L4" s="1"/>
  <c r="M4" s="1"/>
  <c r="D67" i="6"/>
  <c r="O67" s="1"/>
  <c r="M67"/>
  <c r="I67"/>
  <c r="D65"/>
  <c r="I65"/>
  <c r="O65"/>
  <c r="D64"/>
  <c r="M64"/>
  <c r="I58"/>
  <c r="M58"/>
  <c r="D57"/>
  <c r="E57" s="1"/>
  <c r="I57"/>
  <c r="M57"/>
  <c r="O57"/>
  <c r="N57" s="1"/>
  <c r="D42"/>
  <c r="E42" s="1"/>
  <c r="I42"/>
  <c r="M42"/>
  <c r="O42"/>
  <c r="D32"/>
  <c r="E32" s="1"/>
  <c r="I32"/>
  <c r="M32"/>
  <c r="O32"/>
  <c r="D31"/>
  <c r="E31" s="1"/>
  <c r="I31"/>
  <c r="M31"/>
  <c r="O31"/>
  <c r="N31" s="1"/>
  <c r="D20"/>
  <c r="E20" s="1"/>
  <c r="I20"/>
  <c r="M20"/>
  <c r="O20"/>
  <c r="D19"/>
  <c r="E19" s="1"/>
  <c r="I19"/>
  <c r="M19"/>
  <c r="O19"/>
  <c r="N19" s="1"/>
  <c r="D18"/>
  <c r="E18" s="1"/>
  <c r="I18"/>
  <c r="M18"/>
  <c r="O18"/>
  <c r="D17"/>
  <c r="E17" s="1"/>
  <c r="I17"/>
  <c r="M17"/>
  <c r="O17"/>
  <c r="N17" s="1"/>
  <c r="D16"/>
  <c r="E16" s="1"/>
  <c r="I16"/>
  <c r="M16"/>
  <c r="O16"/>
  <c r="D15"/>
  <c r="E15" s="1"/>
  <c r="I15"/>
  <c r="M15"/>
  <c r="O15"/>
  <c r="N15" s="1"/>
  <c r="D6"/>
  <c r="E6" s="1"/>
  <c r="I6"/>
  <c r="M6"/>
  <c r="O6"/>
  <c r="D5"/>
  <c r="E5" s="1"/>
  <c r="I5"/>
  <c r="M5"/>
  <c r="O5"/>
  <c r="N5" s="1"/>
  <c r="N65"/>
  <c r="N61"/>
  <c r="N53"/>
  <c r="N51"/>
  <c r="N47"/>
  <c r="N45"/>
  <c r="N43"/>
  <c r="N42"/>
  <c r="N39"/>
  <c r="N37"/>
  <c r="N35"/>
  <c r="N33"/>
  <c r="N32"/>
  <c r="N27"/>
  <c r="N25"/>
  <c r="N23"/>
  <c r="N21"/>
  <c r="N20"/>
  <c r="N18"/>
  <c r="N16"/>
  <c r="N11"/>
  <c r="N9"/>
  <c r="N7"/>
  <c r="N6"/>
  <c r="J65"/>
  <c r="J61"/>
  <c r="J57"/>
  <c r="J53"/>
  <c r="J51"/>
  <c r="J47"/>
  <c r="J45"/>
  <c r="J43"/>
  <c r="J42"/>
  <c r="J39"/>
  <c r="J37"/>
  <c r="J35"/>
  <c r="J33"/>
  <c r="J32"/>
  <c r="J31"/>
  <c r="J27"/>
  <c r="J25"/>
  <c r="J23"/>
  <c r="J21"/>
  <c r="J20"/>
  <c r="J19"/>
  <c r="J18"/>
  <c r="J17"/>
  <c r="J16"/>
  <c r="J15"/>
  <c r="J11"/>
  <c r="J9"/>
  <c r="J7"/>
  <c r="J6"/>
  <c r="J5"/>
  <c r="E65"/>
  <c r="M4"/>
  <c r="I4"/>
  <c r="D4"/>
  <c r="D65" i="5"/>
  <c r="L65" s="1"/>
  <c r="M65" s="1"/>
  <c r="D64"/>
  <c r="L64" s="1"/>
  <c r="M64" s="1"/>
  <c r="D61"/>
  <c r="L61" s="1"/>
  <c r="M61" s="1"/>
  <c r="D60"/>
  <c r="L60" s="1"/>
  <c r="M60" s="1"/>
  <c r="D59"/>
  <c r="L59" s="1"/>
  <c r="M59" s="1"/>
  <c r="D58"/>
  <c r="L58" s="1"/>
  <c r="M58" s="1"/>
  <c r="D57"/>
  <c r="L57" s="1"/>
  <c r="M57" s="1"/>
  <c r="D54"/>
  <c r="L54" s="1"/>
  <c r="M54" s="1"/>
  <c r="D53"/>
  <c r="L53" s="1"/>
  <c r="M53" s="1"/>
  <c r="D52"/>
  <c r="L52" s="1"/>
  <c r="M52" s="1"/>
  <c r="D51"/>
  <c r="L51" s="1"/>
  <c r="M51" s="1"/>
  <c r="D48"/>
  <c r="L48" s="1"/>
  <c r="M48" s="1"/>
  <c r="D47"/>
  <c r="L47" s="1"/>
  <c r="M47" s="1"/>
  <c r="D46"/>
  <c r="L46" s="1"/>
  <c r="M46" s="1"/>
  <c r="D45"/>
  <c r="L45" s="1"/>
  <c r="M45" s="1"/>
  <c r="D44"/>
  <c r="L44" s="1"/>
  <c r="M44" s="1"/>
  <c r="D43"/>
  <c r="L43" s="1"/>
  <c r="M43" s="1"/>
  <c r="D42"/>
  <c r="L42" s="1"/>
  <c r="M42" s="1"/>
  <c r="D39"/>
  <c r="L39" s="1"/>
  <c r="M39" s="1"/>
  <c r="D38"/>
  <c r="L38" s="1"/>
  <c r="M38" s="1"/>
  <c r="D37"/>
  <c r="L37" s="1"/>
  <c r="M37" s="1"/>
  <c r="D36"/>
  <c r="L36" s="1"/>
  <c r="M36" s="1"/>
  <c r="D35"/>
  <c r="L35" s="1"/>
  <c r="M35" s="1"/>
  <c r="D34"/>
  <c r="L34" s="1"/>
  <c r="M34" s="1"/>
  <c r="D33"/>
  <c r="L33" s="1"/>
  <c r="M33" s="1"/>
  <c r="D32"/>
  <c r="L32" s="1"/>
  <c r="M32" s="1"/>
  <c r="D31"/>
  <c r="L31" s="1"/>
  <c r="M31" s="1"/>
  <c r="D28"/>
  <c r="L28" s="1"/>
  <c r="M28" s="1"/>
  <c r="D27"/>
  <c r="L27" s="1"/>
  <c r="M27" s="1"/>
  <c r="D26"/>
  <c r="L26" s="1"/>
  <c r="M26" s="1"/>
  <c r="D25"/>
  <c r="L25" s="1"/>
  <c r="M25" s="1"/>
  <c r="D24"/>
  <c r="L24" s="1"/>
  <c r="M24" s="1"/>
  <c r="D23"/>
  <c r="L23" s="1"/>
  <c r="M23" s="1"/>
  <c r="D22"/>
  <c r="L22" s="1"/>
  <c r="M22" s="1"/>
  <c r="D21"/>
  <c r="L21" s="1"/>
  <c r="M21" s="1"/>
  <c r="D20"/>
  <c r="L20" s="1"/>
  <c r="M20" s="1"/>
  <c r="D19"/>
  <c r="L19" s="1"/>
  <c r="M19" s="1"/>
  <c r="D18"/>
  <c r="L18" s="1"/>
  <c r="M18" s="1"/>
  <c r="D17"/>
  <c r="L17" s="1"/>
  <c r="M17" s="1"/>
  <c r="D16"/>
  <c r="L16" s="1"/>
  <c r="M16" s="1"/>
  <c r="D15"/>
  <c r="L15" s="1"/>
  <c r="M15" s="1"/>
  <c r="D12"/>
  <c r="L12" s="1"/>
  <c r="M12" s="1"/>
  <c r="D11"/>
  <c r="L11" s="1"/>
  <c r="M11" s="1"/>
  <c r="D10"/>
  <c r="L10" s="1"/>
  <c r="M10" s="1"/>
  <c r="D9"/>
  <c r="L9" s="1"/>
  <c r="M9" s="1"/>
  <c r="D8"/>
  <c r="L8" s="1"/>
  <c r="M8" s="1"/>
  <c r="D7"/>
  <c r="L7" s="1"/>
  <c r="M7" s="1"/>
  <c r="D6"/>
  <c r="L6" s="1"/>
  <c r="M6" s="1"/>
  <c r="D5"/>
  <c r="L5" s="1"/>
  <c r="M5" s="1"/>
  <c r="K65"/>
  <c r="K64"/>
  <c r="K61"/>
  <c r="K60"/>
  <c r="K59"/>
  <c r="K58"/>
  <c r="K57"/>
  <c r="K54"/>
  <c r="K53"/>
  <c r="K52"/>
  <c r="K51"/>
  <c r="K48"/>
  <c r="K47"/>
  <c r="K46"/>
  <c r="K45"/>
  <c r="K44"/>
  <c r="K43"/>
  <c r="K42"/>
  <c r="K39"/>
  <c r="K38"/>
  <c r="K37"/>
  <c r="K36"/>
  <c r="K35"/>
  <c r="K34"/>
  <c r="K33"/>
  <c r="K32"/>
  <c r="K31"/>
  <c r="K28"/>
  <c r="K27"/>
  <c r="K26"/>
  <c r="K25"/>
  <c r="K24"/>
  <c r="K23"/>
  <c r="K22"/>
  <c r="K21"/>
  <c r="K20"/>
  <c r="K19"/>
  <c r="K18"/>
  <c r="K17"/>
  <c r="K16"/>
  <c r="K15"/>
  <c r="K12"/>
  <c r="K11"/>
  <c r="K10"/>
  <c r="K9"/>
  <c r="K8"/>
  <c r="K7"/>
  <c r="K6"/>
  <c r="K5"/>
  <c r="K4"/>
  <c r="I65"/>
  <c r="I64"/>
  <c r="I61"/>
  <c r="I60"/>
  <c r="I59"/>
  <c r="I58"/>
  <c r="I57"/>
  <c r="I54"/>
  <c r="I53"/>
  <c r="I52"/>
  <c r="I51"/>
  <c r="I48"/>
  <c r="I47"/>
  <c r="I46"/>
  <c r="I45"/>
  <c r="I44"/>
  <c r="I43"/>
  <c r="I42"/>
  <c r="I39"/>
  <c r="I38"/>
  <c r="I37"/>
  <c r="I36"/>
  <c r="I35"/>
  <c r="I34"/>
  <c r="I33"/>
  <c r="I32"/>
  <c r="I31"/>
  <c r="I28"/>
  <c r="I27"/>
  <c r="I26"/>
  <c r="I25"/>
  <c r="I24"/>
  <c r="I23"/>
  <c r="I22"/>
  <c r="I21"/>
  <c r="I20"/>
  <c r="I19"/>
  <c r="I18"/>
  <c r="I17"/>
  <c r="I16"/>
  <c r="I15"/>
  <c r="I12"/>
  <c r="I11"/>
  <c r="I10"/>
  <c r="I9"/>
  <c r="I8"/>
  <c r="I7"/>
  <c r="I6"/>
  <c r="I5"/>
  <c r="G65"/>
  <c r="G64"/>
  <c r="G60"/>
  <c r="G59"/>
  <c r="G58"/>
  <c r="G57"/>
  <c r="G54"/>
  <c r="G53"/>
  <c r="G52"/>
  <c r="G51"/>
  <c r="G47"/>
  <c r="G46"/>
  <c r="G45"/>
  <c r="G44"/>
  <c r="G42"/>
  <c r="G39"/>
  <c r="G38"/>
  <c r="G37"/>
  <c r="G36"/>
  <c r="G35"/>
  <c r="G34"/>
  <c r="G33"/>
  <c r="G32"/>
  <c r="G31"/>
  <c r="G28"/>
  <c r="G27"/>
  <c r="G26"/>
  <c r="G25"/>
  <c r="G24"/>
  <c r="G23"/>
  <c r="G22"/>
  <c r="G21"/>
  <c r="G19"/>
  <c r="G18"/>
  <c r="G17"/>
  <c r="G16"/>
  <c r="G15"/>
  <c r="G12"/>
  <c r="G11"/>
  <c r="G10"/>
  <c r="G9"/>
  <c r="G8"/>
  <c r="G7"/>
  <c r="G6"/>
  <c r="G5"/>
  <c r="G4"/>
  <c r="I4"/>
  <c r="E65"/>
  <c r="E64"/>
  <c r="E61"/>
  <c r="E60"/>
  <c r="E59"/>
  <c r="E58"/>
  <c r="E57"/>
  <c r="E54"/>
  <c r="E53"/>
  <c r="E52"/>
  <c r="E51"/>
  <c r="E48"/>
  <c r="E47"/>
  <c r="E46"/>
  <c r="E45"/>
  <c r="E44"/>
  <c r="E43"/>
  <c r="E42"/>
  <c r="E39"/>
  <c r="E38"/>
  <c r="E37"/>
  <c r="E36"/>
  <c r="E35"/>
  <c r="E34"/>
  <c r="E33"/>
  <c r="E32"/>
  <c r="E31"/>
  <c r="E28"/>
  <c r="E27"/>
  <c r="E26"/>
  <c r="E25"/>
  <c r="E24"/>
  <c r="E23"/>
  <c r="E22"/>
  <c r="E21"/>
  <c r="E20"/>
  <c r="E19"/>
  <c r="E18"/>
  <c r="E17"/>
  <c r="E16"/>
  <c r="E15"/>
  <c r="E12"/>
  <c r="E11"/>
  <c r="E10"/>
  <c r="E9"/>
  <c r="E8"/>
  <c r="E7"/>
  <c r="E6"/>
  <c r="E5"/>
  <c r="O67"/>
  <c r="D4"/>
  <c r="L4" s="1"/>
  <c r="I65" i="1"/>
  <c r="I64"/>
  <c r="I61"/>
  <c r="I60"/>
  <c r="I59"/>
  <c r="I58"/>
  <c r="I57"/>
  <c r="I54"/>
  <c r="I53"/>
  <c r="I52"/>
  <c r="I51"/>
  <c r="I48"/>
  <c r="I47"/>
  <c r="I46"/>
  <c r="I45"/>
  <c r="I44"/>
  <c r="I43"/>
  <c r="I42"/>
  <c r="I39"/>
  <c r="I38"/>
  <c r="I37"/>
  <c r="I36"/>
  <c r="I35"/>
  <c r="I34"/>
  <c r="I33"/>
  <c r="I32"/>
  <c r="I31"/>
  <c r="I28"/>
  <c r="I27"/>
  <c r="I26"/>
  <c r="I25"/>
  <c r="I24"/>
  <c r="I23"/>
  <c r="I22"/>
  <c r="I21"/>
  <c r="I20"/>
  <c r="I19"/>
  <c r="I18"/>
  <c r="I17"/>
  <c r="I16"/>
  <c r="I15"/>
  <c r="I12"/>
  <c r="I11"/>
  <c r="I10"/>
  <c r="I9"/>
  <c r="I8"/>
  <c r="I7"/>
  <c r="I6"/>
  <c r="I5"/>
  <c r="J4"/>
  <c r="J67" s="1"/>
  <c r="I4"/>
  <c r="I67" s="1"/>
  <c r="F3" i="4"/>
  <c r="F4"/>
  <c r="F17"/>
  <c r="F7"/>
  <c r="F5"/>
  <c r="F14"/>
  <c r="F13"/>
  <c r="F15"/>
  <c r="F22"/>
  <c r="F6"/>
  <c r="F8"/>
  <c r="F18"/>
  <c r="F10"/>
  <c r="F11"/>
  <c r="F20"/>
  <c r="F21"/>
  <c r="F27"/>
  <c r="F12"/>
  <c r="F19"/>
  <c r="F25"/>
  <c r="F41"/>
  <c r="F65"/>
  <c r="F28"/>
  <c r="F32"/>
  <c r="F23"/>
  <c r="F16"/>
  <c r="F30"/>
  <c r="F34"/>
  <c r="F24"/>
  <c r="F33"/>
  <c r="F31"/>
  <c r="F47"/>
  <c r="F39"/>
  <c r="F56"/>
  <c r="F40"/>
  <c r="F43"/>
  <c r="F35"/>
  <c r="F53"/>
  <c r="F45"/>
  <c r="F49"/>
  <c r="F26"/>
  <c r="F37"/>
  <c r="F42"/>
  <c r="F52"/>
  <c r="F76"/>
  <c r="F38"/>
  <c r="F46"/>
  <c r="F50"/>
  <c r="F51"/>
  <c r="F62"/>
  <c r="F36"/>
  <c r="F44"/>
  <c r="F9"/>
  <c r="F58"/>
  <c r="F48"/>
  <c r="F59"/>
  <c r="F29"/>
  <c r="F57"/>
  <c r="F55"/>
  <c r="F63"/>
  <c r="F77"/>
  <c r="F64"/>
  <c r="F68"/>
  <c r="F61"/>
  <c r="F70"/>
  <c r="F84"/>
  <c r="F66"/>
  <c r="F73"/>
  <c r="F67"/>
  <c r="F74"/>
  <c r="F54"/>
  <c r="F71"/>
  <c r="F75"/>
  <c r="F69"/>
  <c r="F60"/>
  <c r="F78"/>
  <c r="F79"/>
  <c r="F80"/>
  <c r="F83"/>
  <c r="F82"/>
  <c r="F81"/>
  <c r="F3" i="3"/>
  <c r="F4"/>
  <c r="F5"/>
  <c r="F6"/>
  <c r="F7"/>
  <c r="G7" s="1"/>
  <c r="F8"/>
  <c r="F9"/>
  <c r="F10"/>
  <c r="F11"/>
  <c r="F12"/>
  <c r="G12" s="1"/>
  <c r="F13"/>
  <c r="F14"/>
  <c r="G14" s="1"/>
  <c r="F15"/>
  <c r="F16"/>
  <c r="F17"/>
  <c r="G17" s="1"/>
  <c r="F18"/>
  <c r="F19"/>
  <c r="F20"/>
  <c r="F22"/>
  <c r="F23"/>
  <c r="F24"/>
  <c r="F25"/>
  <c r="F26"/>
  <c r="F27"/>
  <c r="F28"/>
  <c r="F29"/>
  <c r="F30"/>
  <c r="F31"/>
  <c r="G31" s="1"/>
  <c r="F32"/>
  <c r="F33"/>
  <c r="G33" s="1"/>
  <c r="F34"/>
  <c r="F35"/>
  <c r="F36"/>
  <c r="F37"/>
  <c r="G37" s="1"/>
  <c r="F38"/>
  <c r="F39"/>
  <c r="G39" s="1"/>
  <c r="F40"/>
  <c r="F41"/>
  <c r="F43"/>
  <c r="F44"/>
  <c r="F45"/>
  <c r="F47"/>
  <c r="F48"/>
  <c r="F49"/>
  <c r="F50"/>
  <c r="F51"/>
  <c r="G51" s="1"/>
  <c r="F52"/>
  <c r="F53"/>
  <c r="F54"/>
  <c r="G54" s="1"/>
  <c r="F55"/>
  <c r="F56"/>
  <c r="F57"/>
  <c r="F58"/>
  <c r="F59"/>
  <c r="F60"/>
  <c r="G60" s="1"/>
  <c r="F61"/>
  <c r="F62"/>
  <c r="F63"/>
  <c r="G63" s="1"/>
  <c r="F64"/>
  <c r="F65"/>
  <c r="F66"/>
  <c r="F67"/>
  <c r="G67" s="1"/>
  <c r="F68"/>
  <c r="F69"/>
  <c r="G69" s="1"/>
  <c r="F70"/>
  <c r="F71"/>
  <c r="F72"/>
  <c r="F73"/>
  <c r="F74"/>
  <c r="F75"/>
  <c r="G75" s="1"/>
  <c r="F76"/>
  <c r="F77"/>
  <c r="F78"/>
  <c r="F79"/>
  <c r="F80"/>
  <c r="F81"/>
  <c r="F82"/>
  <c r="F83"/>
  <c r="H5" i="2"/>
  <c r="H6"/>
  <c r="H10"/>
  <c r="H14"/>
  <c r="H30"/>
  <c r="H31"/>
  <c r="H36"/>
  <c r="H47"/>
  <c r="H48"/>
  <c r="H60"/>
  <c r="H61"/>
  <c r="H63"/>
  <c r="H64"/>
  <c r="H68"/>
  <c r="H70"/>
  <c r="H72"/>
  <c r="H77"/>
  <c r="H83"/>
  <c r="H86"/>
  <c r="H88"/>
  <c r="H93"/>
  <c r="H97"/>
  <c r="H98"/>
  <c r="H100"/>
  <c r="H113"/>
  <c r="H115"/>
  <c r="H121"/>
  <c r="H122"/>
  <c r="H124"/>
  <c r="H127"/>
  <c r="H131"/>
  <c r="H134"/>
  <c r="H137"/>
  <c r="H140"/>
  <c r="H144"/>
  <c r="H146"/>
  <c r="H156"/>
  <c r="H160"/>
  <c r="H161"/>
  <c r="H163"/>
  <c r="B67" i="1"/>
  <c r="M4"/>
  <c r="M5"/>
  <c r="M6"/>
  <c r="M7"/>
  <c r="M8"/>
  <c r="M9"/>
  <c r="M10"/>
  <c r="M11"/>
  <c r="M12"/>
  <c r="M15"/>
  <c r="M16"/>
  <c r="M17"/>
  <c r="M18"/>
  <c r="M19"/>
  <c r="M20"/>
  <c r="M21"/>
  <c r="M22"/>
  <c r="M23"/>
  <c r="M24"/>
  <c r="M25"/>
  <c r="M26"/>
  <c r="M27"/>
  <c r="M28"/>
  <c r="M31"/>
  <c r="M32"/>
  <c r="M33"/>
  <c r="M34"/>
  <c r="M35"/>
  <c r="M36"/>
  <c r="M37"/>
  <c r="M38"/>
  <c r="M39"/>
  <c r="M42"/>
  <c r="M43"/>
  <c r="M44"/>
  <c r="M45"/>
  <c r="M46"/>
  <c r="M47"/>
  <c r="M48"/>
  <c r="M51"/>
  <c r="M52"/>
  <c r="M53"/>
  <c r="M54"/>
  <c r="M57"/>
  <c r="M58"/>
  <c r="M59"/>
  <c r="M60"/>
  <c r="M61"/>
  <c r="M62"/>
  <c r="M63"/>
  <c r="M64"/>
  <c r="M65"/>
  <c r="M66"/>
  <c r="M67"/>
  <c r="L67" i="5" l="1"/>
  <c r="M67" s="1"/>
  <c r="M4"/>
  <c r="E10" i="6"/>
  <c r="N10"/>
  <c r="J10"/>
  <c r="E22"/>
  <c r="N22"/>
  <c r="J22"/>
  <c r="E26"/>
  <c r="N26"/>
  <c r="J26"/>
  <c r="E34"/>
  <c r="N34"/>
  <c r="J34"/>
  <c r="E38"/>
  <c r="N38"/>
  <c r="J38"/>
  <c r="E46"/>
  <c r="N46"/>
  <c r="J46"/>
  <c r="E52"/>
  <c r="N52"/>
  <c r="J52"/>
  <c r="E60"/>
  <c r="J60"/>
  <c r="N60"/>
  <c r="J59"/>
  <c r="J67"/>
  <c r="N67"/>
  <c r="E67"/>
  <c r="E8"/>
  <c r="N8"/>
  <c r="J8"/>
  <c r="E12"/>
  <c r="N12"/>
  <c r="J12"/>
  <c r="E24"/>
  <c r="N24"/>
  <c r="J24"/>
  <c r="E28"/>
  <c r="N28"/>
  <c r="J28"/>
  <c r="E36"/>
  <c r="N36"/>
  <c r="J36"/>
  <c r="E44"/>
  <c r="N44"/>
  <c r="J44"/>
  <c r="E48"/>
  <c r="N48"/>
  <c r="J48"/>
  <c r="E54"/>
  <c r="N54"/>
  <c r="J54"/>
  <c r="N59"/>
  <c r="H67" i="8"/>
  <c r="E59" i="6"/>
  <c r="O64"/>
  <c r="J64" s="1"/>
  <c r="O58"/>
  <c r="E4" i="5"/>
  <c r="O4" i="6"/>
  <c r="N4" s="1"/>
  <c r="N58" l="1"/>
  <c r="J58"/>
  <c r="J4"/>
  <c r="N64"/>
  <c r="E4"/>
  <c r="E64"/>
  <c r="E58"/>
</calcChain>
</file>

<file path=xl/sharedStrings.xml><?xml version="1.0" encoding="utf-8"?>
<sst xmlns="http://schemas.openxmlformats.org/spreadsheetml/2006/main" count="1614" uniqueCount="765">
  <si>
    <t>Library Systems by Population</t>
  </si>
  <si>
    <t>Population*</t>
  </si>
  <si>
    <t>Hours Open Weekly</t>
  </si>
  <si>
    <t>Days          Weekly</t>
  </si>
  <si>
    <t xml:space="preserve">HQ and     Branches    </t>
  </si>
  <si>
    <t>ALA       Librarians</t>
  </si>
  <si>
    <t>Other       Staff</t>
  </si>
  <si>
    <t>Total       Staff</t>
  </si>
  <si>
    <t>FTE</t>
  </si>
  <si>
    <t>Yearly Volunteer Hours</t>
  </si>
  <si>
    <t>GROUP I - Up to 20,000</t>
  </si>
  <si>
    <t>Benton County Library System</t>
  </si>
  <si>
    <t>Carroll County Public Library System</t>
  </si>
  <si>
    <t>Harriette Person Memorial Library</t>
  </si>
  <si>
    <t>Humphreys County Library System</t>
  </si>
  <si>
    <t>Marks-Quitman County Public Library System</t>
  </si>
  <si>
    <t>Noxubee County Library</t>
  </si>
  <si>
    <t>Sharkey-Issaquena County Library System</t>
  </si>
  <si>
    <t>Tallahatchie County Library</t>
  </si>
  <si>
    <t>Yalobusha County Public Library System</t>
  </si>
  <si>
    <t>GROUP II - 20,001 to 40,000</t>
  </si>
  <si>
    <t>Bolivar County Library System</t>
  </si>
  <si>
    <t>Carnegie Public Library of Clarksdale and Coahoma County</t>
  </si>
  <si>
    <t>Copiah-Jefferson Regional Library</t>
  </si>
  <si>
    <t>East Mississippi Regional Library</t>
  </si>
  <si>
    <t>Elizabeth Jones Library</t>
  </si>
  <si>
    <t>Greenwood-Leflore Public Library System</t>
  </si>
  <si>
    <t>Kemper-Newton Regional Library System</t>
  </si>
  <si>
    <t>Marshall County Library System</t>
  </si>
  <si>
    <t>Neshoba County Public Library</t>
  </si>
  <si>
    <t>South MS Regional Library</t>
  </si>
  <si>
    <t>Sunflower County Library</t>
  </si>
  <si>
    <t>Union County Library</t>
  </si>
  <si>
    <t>Waynesboro-Wayne County Library System</t>
  </si>
  <si>
    <t>Yazoo Library Association</t>
  </si>
  <si>
    <t>GROUP III - 40,001 to 60,000</t>
  </si>
  <si>
    <t>Columbus-Lowndes Public Library</t>
  </si>
  <si>
    <t>Hancock County Library System</t>
  </si>
  <si>
    <t>Lamar County Library System</t>
  </si>
  <si>
    <t>Lincoln-Lawrence-Franklin Regional Library</t>
  </si>
  <si>
    <t>Natchez Adams Wilkinson Library Service</t>
  </si>
  <si>
    <t>Pearl River County Library System</t>
  </si>
  <si>
    <t>Starkville-Oktibbeha County  Public Library System</t>
  </si>
  <si>
    <t>Warren County-Vicksburg Public Library</t>
  </si>
  <si>
    <t>Washington County Library System*</t>
  </si>
  <si>
    <t>GROUP IV - 60,001 TO 80,000</t>
  </si>
  <si>
    <t>Dixie Regional Library System</t>
  </si>
  <si>
    <t>Laurel-Jones County Library</t>
  </si>
  <si>
    <t>Meridian-Lauderdale County Public Library</t>
  </si>
  <si>
    <t>Pike-Amite-Walthall Library System</t>
  </si>
  <si>
    <t>Pine Forest Regional Library</t>
  </si>
  <si>
    <t>The Library of Hattiesburg, Petal and Forrest County</t>
  </si>
  <si>
    <t>Tombigbee Regional Library System</t>
  </si>
  <si>
    <t>GROUP V - 80,001 to 125,000</t>
  </si>
  <si>
    <t>Lee-Itawamba Library System*</t>
  </si>
  <si>
    <t>Madison County Library System</t>
  </si>
  <si>
    <t>Mid-Mississippi Regional Library System</t>
  </si>
  <si>
    <t>Northeast Regional Library</t>
  </si>
  <si>
    <t>GROUP VI - 125,001 plus</t>
  </si>
  <si>
    <t>Central Mississippi Regional Library System</t>
  </si>
  <si>
    <t>First Regional Library</t>
  </si>
  <si>
    <t>Harrison County Library System</t>
  </si>
  <si>
    <t>Jackson-George Regional Library</t>
  </si>
  <si>
    <t>Jackson/Hinds Library System</t>
  </si>
  <si>
    <t>Blackmur Memorial Library</t>
  </si>
  <si>
    <t>Long Beach Public Library</t>
  </si>
  <si>
    <t>TOTAL</t>
  </si>
  <si>
    <t>County</t>
  </si>
  <si>
    <t>*Millage from</t>
  </si>
  <si>
    <t xml:space="preserve"> County</t>
  </si>
  <si>
    <t>City</t>
  </si>
  <si>
    <t>Total Local</t>
  </si>
  <si>
    <t>Library System</t>
  </si>
  <si>
    <t>Funds</t>
  </si>
  <si>
    <t>Benton</t>
  </si>
  <si>
    <t>Yalobusha</t>
  </si>
  <si>
    <t>Water Valley</t>
  </si>
  <si>
    <t>Bolivar</t>
  </si>
  <si>
    <t>Cleveland</t>
  </si>
  <si>
    <t>Rosedale</t>
  </si>
  <si>
    <t>Shelby</t>
  </si>
  <si>
    <t>Shaw</t>
  </si>
  <si>
    <t>Coahoma</t>
  </si>
  <si>
    <t>Clarksdale</t>
  </si>
  <si>
    <t>Carroll</t>
  </si>
  <si>
    <t>Carrollton</t>
  </si>
  <si>
    <t>North Carrollton</t>
  </si>
  <si>
    <t>Rankin</t>
  </si>
  <si>
    <t>Brandon</t>
  </si>
  <si>
    <t>Pearl</t>
  </si>
  <si>
    <t>Pelahatchie</t>
  </si>
  <si>
    <t>Puckett</t>
  </si>
  <si>
    <t>Florence</t>
  </si>
  <si>
    <t>Richland</t>
  </si>
  <si>
    <t>Scott</t>
  </si>
  <si>
    <t>Forest</t>
  </si>
  <si>
    <t>Morton</t>
  </si>
  <si>
    <t>Sebastopol</t>
  </si>
  <si>
    <t>Lake</t>
  </si>
  <si>
    <t>Simpson</t>
  </si>
  <si>
    <t>Mendenhall</t>
  </si>
  <si>
    <t>Smith</t>
  </si>
  <si>
    <t>Mize</t>
  </si>
  <si>
    <t>Raleigh</t>
  </si>
  <si>
    <t>Taylorsville</t>
  </si>
  <si>
    <t>Columbus- Lowndes Public Library</t>
  </si>
  <si>
    <t>Lowndes</t>
  </si>
  <si>
    <t>Columbus</t>
  </si>
  <si>
    <t>Copiah</t>
  </si>
  <si>
    <t>Georgetown</t>
  </si>
  <si>
    <t>Hazlehurst</t>
  </si>
  <si>
    <t>Crystal Springs</t>
  </si>
  <si>
    <t>Wesson</t>
  </si>
  <si>
    <t>Jefferson</t>
  </si>
  <si>
    <t>Fayette</t>
  </si>
  <si>
    <t>Calhoun</t>
  </si>
  <si>
    <t>Bruce</t>
  </si>
  <si>
    <t>Calhoun City</t>
  </si>
  <si>
    <t>Vardaman</t>
  </si>
  <si>
    <t>Chickasaw</t>
  </si>
  <si>
    <t>Houlka</t>
  </si>
  <si>
    <t>Pontotoc</t>
  </si>
  <si>
    <t>Sherman</t>
  </si>
  <si>
    <t>East MS Regional Library</t>
  </si>
  <si>
    <t>Clarke</t>
  </si>
  <si>
    <t>Enterprise</t>
  </si>
  <si>
    <t>Quitman</t>
  </si>
  <si>
    <t>Stonewall</t>
  </si>
  <si>
    <t>Jasper</t>
  </si>
  <si>
    <t>Bay Springs</t>
  </si>
  <si>
    <t>Heidelberg</t>
  </si>
  <si>
    <t>Grenada</t>
  </si>
  <si>
    <t>DeSoto</t>
  </si>
  <si>
    <t>Hernando</t>
  </si>
  <si>
    <t>Horn Lake</t>
  </si>
  <si>
    <t>Olive Branch</t>
  </si>
  <si>
    <t>Southaven</t>
  </si>
  <si>
    <t>Lafayette</t>
  </si>
  <si>
    <t>Oxford</t>
  </si>
  <si>
    <t>Panola</t>
  </si>
  <si>
    <t>Batesville</t>
  </si>
  <si>
    <t>Como</t>
  </si>
  <si>
    <t>Crenshaw</t>
  </si>
  <si>
    <t>Tate</t>
  </si>
  <si>
    <t>Coldwater</t>
  </si>
  <si>
    <t>Senatobia</t>
  </si>
  <si>
    <t>Tunica</t>
  </si>
  <si>
    <t>Leflore</t>
  </si>
  <si>
    <t>Greenwood</t>
  </si>
  <si>
    <t>Hancock</t>
  </si>
  <si>
    <t>Bay St. Louis</t>
  </si>
  <si>
    <t>Waveland</t>
  </si>
  <si>
    <t>Claiborne</t>
  </si>
  <si>
    <t>Port Gibson</t>
  </si>
  <si>
    <t>Harrison</t>
  </si>
  <si>
    <t>Biloxi</t>
  </si>
  <si>
    <t>Gulfport</t>
  </si>
  <si>
    <t>D'Iberville</t>
  </si>
  <si>
    <t>Pass Christian</t>
  </si>
  <si>
    <t>Humphreys</t>
  </si>
  <si>
    <t>Belzoni</t>
  </si>
  <si>
    <t>Isola</t>
  </si>
  <si>
    <t>Hinds</t>
  </si>
  <si>
    <t>Jackson</t>
  </si>
  <si>
    <t>Clinton</t>
  </si>
  <si>
    <t>George</t>
  </si>
  <si>
    <t>Pascagoula</t>
  </si>
  <si>
    <t>Ocean Springs</t>
  </si>
  <si>
    <t>Gautier</t>
  </si>
  <si>
    <t>Moss Point</t>
  </si>
  <si>
    <t>Kemper</t>
  </si>
  <si>
    <t>DeKalb</t>
  </si>
  <si>
    <t>Scooba</t>
  </si>
  <si>
    <t>Newton</t>
  </si>
  <si>
    <t>Decatur</t>
  </si>
  <si>
    <t>Union</t>
  </si>
  <si>
    <t>Lamar</t>
  </si>
  <si>
    <t>Jones</t>
  </si>
  <si>
    <t>Laurel</t>
  </si>
  <si>
    <t>Ellisville</t>
  </si>
  <si>
    <t>Sandersville</t>
  </si>
  <si>
    <t>Lee-Itawamba Library System</t>
  </si>
  <si>
    <t>Lee</t>
  </si>
  <si>
    <t>Tupelo</t>
  </si>
  <si>
    <t>Itawamba</t>
  </si>
  <si>
    <t>Fulton</t>
  </si>
  <si>
    <t>Lincoln</t>
  </si>
  <si>
    <t>Brookhaven</t>
  </si>
  <si>
    <t>Lawrence</t>
  </si>
  <si>
    <t>Franklin</t>
  </si>
  <si>
    <t>Bude</t>
  </si>
  <si>
    <t>Meadville</t>
  </si>
  <si>
    <t>Long Beach Public Library - Long Beach (Independent)</t>
  </si>
  <si>
    <t>Long Beach</t>
  </si>
  <si>
    <t>Madison</t>
  </si>
  <si>
    <t>Canton</t>
  </si>
  <si>
    <t>Ridgeland</t>
  </si>
  <si>
    <t>Flora</t>
  </si>
  <si>
    <t>Marks-Quitman Public Library System</t>
  </si>
  <si>
    <t>Marks</t>
  </si>
  <si>
    <t>Marshall</t>
  </si>
  <si>
    <t>Holly Springs</t>
  </si>
  <si>
    <t>Lauderdale</t>
  </si>
  <si>
    <t>Attala</t>
  </si>
  <si>
    <t>Kosciusko</t>
  </si>
  <si>
    <t>Holmes</t>
  </si>
  <si>
    <t>Durant</t>
  </si>
  <si>
    <t>Goodman</t>
  </si>
  <si>
    <t>Lexington</t>
  </si>
  <si>
    <t>Pickens</t>
  </si>
  <si>
    <t>Tchula</t>
  </si>
  <si>
    <t>West</t>
  </si>
  <si>
    <t>Leake</t>
  </si>
  <si>
    <t>Carthage</t>
  </si>
  <si>
    <t>Walnut Grove</t>
  </si>
  <si>
    <t>Montgomery</t>
  </si>
  <si>
    <t>Duck Hill</t>
  </si>
  <si>
    <t>Kilmichael</t>
  </si>
  <si>
    <t>Winona</t>
  </si>
  <si>
    <t>Winston</t>
  </si>
  <si>
    <t>Louisville</t>
  </si>
  <si>
    <t>Adams</t>
  </si>
  <si>
    <t>Natchez</t>
  </si>
  <si>
    <t>Wilkinson</t>
  </si>
  <si>
    <t>Neshoba</t>
  </si>
  <si>
    <t>Philadelphia</t>
  </si>
  <si>
    <t>Alcorn</t>
  </si>
  <si>
    <t>Prentiss</t>
  </si>
  <si>
    <t>Tippah</t>
  </si>
  <si>
    <t>Tishomingo</t>
  </si>
  <si>
    <t>Noxubee</t>
  </si>
  <si>
    <t>Macon</t>
  </si>
  <si>
    <t>Pearl River</t>
  </si>
  <si>
    <t>Picayune</t>
  </si>
  <si>
    <t>Poplarville</t>
  </si>
  <si>
    <t>Pike</t>
  </si>
  <si>
    <t>McComb</t>
  </si>
  <si>
    <t>Amite</t>
  </si>
  <si>
    <t>Gloster</t>
  </si>
  <si>
    <t>Walthall</t>
  </si>
  <si>
    <t>Tylertown</t>
  </si>
  <si>
    <t>Covington</t>
  </si>
  <si>
    <t>Collins</t>
  </si>
  <si>
    <t>Greene</t>
  </si>
  <si>
    <t>Perry</t>
  </si>
  <si>
    <t>Richton</t>
  </si>
  <si>
    <t>Stone</t>
  </si>
  <si>
    <t>Wiggins</t>
  </si>
  <si>
    <t>Sharkey-Issaquena County Library</t>
  </si>
  <si>
    <t>Issaquena</t>
  </si>
  <si>
    <t>Sharkey</t>
  </si>
  <si>
    <t>Rolling Fork</t>
  </si>
  <si>
    <t>South Mississippi Regional Library</t>
  </si>
  <si>
    <t>Jefferson Davis</t>
  </si>
  <si>
    <t>Bassfield</t>
  </si>
  <si>
    <t>Marion</t>
  </si>
  <si>
    <t>Columbia</t>
  </si>
  <si>
    <t>Starkville-Oktibbeha County Public Library System</t>
  </si>
  <si>
    <t>Oktibbeha</t>
  </si>
  <si>
    <t>Starkville</t>
  </si>
  <si>
    <t>Maben</t>
  </si>
  <si>
    <t>Sturgis</t>
  </si>
  <si>
    <t>Sunflower</t>
  </si>
  <si>
    <t>Drew</t>
  </si>
  <si>
    <t>Indianola</t>
  </si>
  <si>
    <t>Inverness</t>
  </si>
  <si>
    <t>Ruleville</t>
  </si>
  <si>
    <t>Tallahatchie</t>
  </si>
  <si>
    <t>Charleston</t>
  </si>
  <si>
    <t>Tutwiler</t>
  </si>
  <si>
    <t>Forrest</t>
  </si>
  <si>
    <t>Hattiesburg</t>
  </si>
  <si>
    <t>Petal</t>
  </si>
  <si>
    <t>Choctaw</t>
  </si>
  <si>
    <t>Clay</t>
  </si>
  <si>
    <t>West Point</t>
  </si>
  <si>
    <t>Monroe</t>
  </si>
  <si>
    <t>Amory</t>
  </si>
  <si>
    <t>Nettleton</t>
  </si>
  <si>
    <t>Webster</t>
  </si>
  <si>
    <t>Eupora</t>
  </si>
  <si>
    <t>Mathiston</t>
  </si>
  <si>
    <t>New Albany</t>
  </si>
  <si>
    <t>Warren</t>
  </si>
  <si>
    <t>Washington County Library System</t>
  </si>
  <si>
    <t>Washington</t>
  </si>
  <si>
    <t>Greenville</t>
  </si>
  <si>
    <t>Leland</t>
  </si>
  <si>
    <t>Wayne</t>
  </si>
  <si>
    <t>Waynesboro</t>
  </si>
  <si>
    <t>Coffeeville</t>
  </si>
  <si>
    <t>Oakland</t>
  </si>
  <si>
    <t>Yazoo</t>
  </si>
  <si>
    <t>Yazoo City</t>
  </si>
  <si>
    <t>TOTALS</t>
  </si>
  <si>
    <t>*As Reported by Library System</t>
  </si>
  <si>
    <t>Ad Valorem Percentage Received by Library System</t>
  </si>
  <si>
    <t>Sharkey-Issaquena Library System</t>
  </si>
  <si>
    <t>**Ad Valorem Assessment excluding Section 27-39-329 and School Tax</t>
  </si>
  <si>
    <t xml:space="preserve"> Ad Valorem Percentage     Received                  by System</t>
  </si>
  <si>
    <t>Total Local Funds</t>
  </si>
  <si>
    <t>Local Per/Capita</t>
  </si>
  <si>
    <t>Federal Funds</t>
  </si>
  <si>
    <t>Federal Per/Capita</t>
  </si>
  <si>
    <t>State Funds</t>
  </si>
  <si>
    <t>State Per/Capita</t>
  </si>
  <si>
    <t>Other         Funds</t>
  </si>
  <si>
    <t>Other Per/Capita</t>
  </si>
  <si>
    <t>Total          Income</t>
  </si>
  <si>
    <t>Total Per/Capita</t>
  </si>
  <si>
    <t>Capital Revenue</t>
  </si>
  <si>
    <t xml:space="preserve">INDEPENDENT LIBRARIES </t>
  </si>
  <si>
    <t>Staffing</t>
  </si>
  <si>
    <t>Materials</t>
  </si>
  <si>
    <t>Other Operating Expenditures</t>
  </si>
  <si>
    <t>Salaries</t>
  </si>
  <si>
    <t>Benefits</t>
  </si>
  <si>
    <t>Total</t>
  </si>
  <si>
    <t>Percent</t>
  </si>
  <si>
    <t>Printed</t>
  </si>
  <si>
    <t>Electronic</t>
  </si>
  <si>
    <t>Other</t>
  </si>
  <si>
    <t>Training</t>
  </si>
  <si>
    <t>Misc</t>
  </si>
  <si>
    <t>Grand Total</t>
  </si>
  <si>
    <t>Capital Outlay</t>
  </si>
  <si>
    <t>Total Print</t>
  </si>
  <si>
    <t>E-Books</t>
  </si>
  <si>
    <t>Audio</t>
  </si>
  <si>
    <t>Videos</t>
  </si>
  <si>
    <t>Databases</t>
  </si>
  <si>
    <t>Total Electronic</t>
  </si>
  <si>
    <t>Print Subscriptions</t>
  </si>
  <si>
    <t>Electronic Subscriptions</t>
  </si>
  <si>
    <t>Total Subscriptions</t>
  </si>
  <si>
    <t>Per/Capita</t>
  </si>
  <si>
    <t>Materials Added</t>
  </si>
  <si>
    <t>Materials Withdrawn</t>
  </si>
  <si>
    <t>Children's Circulation</t>
  </si>
  <si>
    <t>Total Circulation</t>
  </si>
  <si>
    <t>Circulation Per/Capita</t>
  </si>
  <si>
    <t>Interlibrary Loans</t>
  </si>
  <si>
    <t>Number of Programs Outside Library</t>
  </si>
  <si>
    <t>Public Access</t>
  </si>
  <si>
    <t>Other Library Requests</t>
  </si>
  <si>
    <t>Items Provided</t>
  </si>
  <si>
    <t>Requests by your library</t>
  </si>
  <si>
    <t>Items Received</t>
  </si>
  <si>
    <t>Reference Questions</t>
  </si>
  <si>
    <t>Library Visits</t>
  </si>
  <si>
    <t>Per Capita</t>
  </si>
  <si>
    <t>Registered Patrons</t>
  </si>
  <si>
    <t>Percentage Population Registered</t>
  </si>
  <si>
    <t>Number of Children's Programs</t>
  </si>
  <si>
    <t>Attendance at Children's</t>
  </si>
  <si>
    <t>Number of Programs at Library</t>
  </si>
  <si>
    <t>Attendance at Library Programs</t>
  </si>
  <si>
    <t>Attendance at Outside</t>
  </si>
  <si>
    <t># Public Terminals</t>
  </si>
  <si>
    <t>Users Per Year</t>
  </si>
  <si>
    <t>*Population</t>
  </si>
  <si>
    <t>Polkville Public Library - Polkville</t>
  </si>
  <si>
    <t>Sturgis Public Library - Sturgis</t>
  </si>
  <si>
    <t>West Public Library - West</t>
  </si>
  <si>
    <t>Sebastopol Public Library - Sebastopol</t>
  </si>
  <si>
    <t>Pachuta Public Library - Pachuta</t>
  </si>
  <si>
    <t>Marietta Public Library - Marietta</t>
  </si>
  <si>
    <t>R.T. Prince Memorial Library - Mize</t>
  </si>
  <si>
    <t>Dr. Frank L. Leggett Public Library - Bassfield</t>
  </si>
  <si>
    <t>Margaret McRae Memorial Library - Tishomingo</t>
  </si>
  <si>
    <t>Rienzi Public Library - Rienzi</t>
  </si>
  <si>
    <t>Conner-Graham Memorial Library - Seminary</t>
  </si>
  <si>
    <t>Lee County (part)</t>
  </si>
  <si>
    <t>Robert W. Windom, Jr. Library - Georgetown</t>
  </si>
  <si>
    <t>Puckett Public Library - Puckett</t>
  </si>
  <si>
    <t>Crosby Public Library - Crosby</t>
  </si>
  <si>
    <t>D'Lo Public Library - D'Lo</t>
  </si>
  <si>
    <t>Nance-McNeely Library - Myrtle</t>
  </si>
  <si>
    <t xml:space="preserve">Union County Library System </t>
  </si>
  <si>
    <t>Lake Public Library - Lake</t>
  </si>
  <si>
    <t>New Hebron Public Library - New Hebron</t>
  </si>
  <si>
    <t>Enterprise Public Library - Enterprise</t>
  </si>
  <si>
    <t>Osyka Public Library - Osyka</t>
  </si>
  <si>
    <t>Walnut Grove Public Library - Walnut Grove</t>
  </si>
  <si>
    <t>Potts Camp Library - Potts Camp</t>
  </si>
  <si>
    <t>Artesia Public Library - Artesia</t>
  </si>
  <si>
    <t>Franklin County Public Library - Meadville</t>
  </si>
  <si>
    <t>Sledge Public Library - Sledge</t>
  </si>
  <si>
    <t>Sherman Library - Sherman</t>
  </si>
  <si>
    <t>Vista J. Daniel Memorial Library - Shuqualak</t>
  </si>
  <si>
    <t>Weir Public Library - Weir</t>
  </si>
  <si>
    <t>State Line Public Library - State Line</t>
  </si>
  <si>
    <t>Arcola Library - Arcola</t>
  </si>
  <si>
    <t>Hickory Flat Public Library - Hickory Flat</t>
  </si>
  <si>
    <t>Neshoba County (part)</t>
  </si>
  <si>
    <t>Bond Memorial Public Library (HQ) - Ashland</t>
  </si>
  <si>
    <t>Oakland Public Library - Oakland</t>
  </si>
  <si>
    <t>McLain Public Library - McLain</t>
  </si>
  <si>
    <t>Benoit Public Library - Benoit</t>
  </si>
  <si>
    <t>Annie Thompson Jeffers Library - Bolton</t>
  </si>
  <si>
    <t>Scooba Public Library - Scooba</t>
  </si>
  <si>
    <t>Gunnison Public Library - Gunnison</t>
  </si>
  <si>
    <t>Liberty Public Library - Liberty</t>
  </si>
  <si>
    <t>Crawford Branch Library - Crawford</t>
  </si>
  <si>
    <t>Rayner Memorial Library - Merigold</t>
  </si>
  <si>
    <t>Ella Bess Austin Library - Terry</t>
  </si>
  <si>
    <t>Blue Mountain Public Library - Blue Mountain</t>
  </si>
  <si>
    <t>Ruth B. French Library - Byhalia</t>
  </si>
  <si>
    <t>New Augusta Public Library - New Augusta</t>
  </si>
  <si>
    <t>Mathiston Public Library - Mathiston</t>
  </si>
  <si>
    <t>Duck Hill Public Library - Duck Hill</t>
  </si>
  <si>
    <t>Walnut Public Library - Walnut</t>
  </si>
  <si>
    <t>Isola Public Library - Isola</t>
  </si>
  <si>
    <t>Sandersville Public Library - Sandersville</t>
  </si>
  <si>
    <t>Maben Public Library - Maben</t>
  </si>
  <si>
    <t>Kilmichael Public Library - Kilmichael</t>
  </si>
  <si>
    <t>Vaiden Public Library - Vaiden</t>
  </si>
  <si>
    <t>Mary Weems Parker Memorial Library - Heidelberg</t>
  </si>
  <si>
    <t>Jane Blain Brewer Memorial Library - Mt. Olive</t>
  </si>
  <si>
    <t>Sam Lapidus Memorial Public Library - Crenshaw</t>
  </si>
  <si>
    <t>Coffeeville Public Library - Coffeeville (HQ)</t>
  </si>
  <si>
    <t>Evelyn Taylor Majure Library - Utica</t>
  </si>
  <si>
    <t>DeKalb Public Library - DeKalb</t>
  </si>
  <si>
    <t>William Estes Powell Memorial Library - Beaumont</t>
  </si>
  <si>
    <t>Carrollton-North Carrollton Public Library (HQ)</t>
  </si>
  <si>
    <t>East Central Public Library - Pascagoula (Hurley)</t>
  </si>
  <si>
    <t>L. R. Boyer Memorial Library - Sumrall</t>
  </si>
  <si>
    <t>Caledonia Branch Library - Caledonia</t>
  </si>
  <si>
    <t>Leakesville Public Library - Leakesville</t>
  </si>
  <si>
    <t>Burnsville Public Library - Burnsville</t>
  </si>
  <si>
    <t>Bude Public Library - Bude</t>
  </si>
  <si>
    <t>Richton Public Library - Richton (HQ)</t>
  </si>
  <si>
    <t>Edmondson Memorial Library - Vardaman</t>
  </si>
  <si>
    <t>Gloster Public Library - Gloster</t>
  </si>
  <si>
    <t>Robert C. Irwin Library - Tunica</t>
  </si>
  <si>
    <t>Stonewall Public Library - Stonewall</t>
  </si>
  <si>
    <t>Inverness Public Library - Inverness</t>
  </si>
  <si>
    <t>Prentiss Public Library - Prentiss</t>
  </si>
  <si>
    <t>Brooksville Public Library - Brooksville</t>
  </si>
  <si>
    <t>Woodville Public Library - Woodville</t>
  </si>
  <si>
    <t>Goodman Public Library - Goodman</t>
  </si>
  <si>
    <t>Floyd J. Robinson - Raleigh</t>
  </si>
  <si>
    <t>Emily Jones Pointer Public Library - Como</t>
  </si>
  <si>
    <t>Pickens Public Library - Pickens</t>
  </si>
  <si>
    <t>Evon A. Ford Library - Taylorsville</t>
  </si>
  <si>
    <t>Lois A. Flagg Public Library - Edwards</t>
  </si>
  <si>
    <t>Tutwiler Library - Tutwiler</t>
  </si>
  <si>
    <t>Decatur Public Library - Decatur</t>
  </si>
  <si>
    <t xml:space="preserve">Kemper-Newton Regional Library System </t>
  </si>
  <si>
    <t>Pelahatchie Public Library - Pelahatchie</t>
  </si>
  <si>
    <t>Flora Public Library - Flora</t>
  </si>
  <si>
    <t>Marks-Quitman Public Library (HQ)</t>
  </si>
  <si>
    <t>Raymond Library - Raymond</t>
  </si>
  <si>
    <t>Jessie J. Edwards Public Library - Coldwater</t>
  </si>
  <si>
    <t xml:space="preserve">First Regional Library </t>
  </si>
  <si>
    <t>Kevin Poole VanCleave Memorial Library - Centreville</t>
  </si>
  <si>
    <t>Longie Dale Hamilton Memorial Library - Wesson</t>
  </si>
  <si>
    <t>Choctaw County Public Library - Ackerman</t>
  </si>
  <si>
    <t>Lawrence County Public Library - Monticello</t>
  </si>
  <si>
    <t>Harriette Person Memorial Library - Port Gibson (HQ)</t>
  </si>
  <si>
    <t>Calhoun City Public Library - Calhoun City</t>
  </si>
  <si>
    <t>Walthall County Library - Tylertown</t>
  </si>
  <si>
    <t>Dorothy J. Lowe Memorial Library - Nettleton</t>
  </si>
  <si>
    <t>Belmont Public Library - Belmont</t>
  </si>
  <si>
    <t>Union Public Library - Union (HQ)</t>
  </si>
  <si>
    <t>Lexington Public Library - Lexington</t>
  </si>
  <si>
    <t>Sardis Public Library - Sardis</t>
  </si>
  <si>
    <t>Kiln Library - Kiln</t>
  </si>
  <si>
    <t>Magnolia Public Library - Magnolia</t>
  </si>
  <si>
    <t>Pike-Amite-Walthall  Library System</t>
  </si>
  <si>
    <t>Jesse Yancy Memorial Library - Bruce</t>
  </si>
  <si>
    <t>Bay Springs Municipal Library - Bay Springs</t>
  </si>
  <si>
    <t>Mound Bayou Public Library - Mound Bayou</t>
  </si>
  <si>
    <t>Purvis Public Library - Purvis</t>
  </si>
  <si>
    <t>Charleston Library - Charleston (HQ)</t>
  </si>
  <si>
    <t>Itta Bena Library - Itta Bena</t>
  </si>
  <si>
    <t>Lumberton Public Library - Lumberton</t>
  </si>
  <si>
    <t>Jefferson County Library - Fayette</t>
  </si>
  <si>
    <t>Webster County Public Library - Eupora</t>
  </si>
  <si>
    <t>Tchula Public Library - Tchula</t>
  </si>
  <si>
    <t>Florence Public Library - Florence</t>
  </si>
  <si>
    <t>Rosedale Public Library - Rosedale</t>
  </si>
  <si>
    <t>Drew Public Library - Drew</t>
  </si>
  <si>
    <t>Lucedale - George County Public Library - Lucedale</t>
  </si>
  <si>
    <t>Ada S. Fant Memorial Library - Macon (HQ)</t>
  </si>
  <si>
    <t>Quitman Public Library - Quitman (HQ)</t>
  </si>
  <si>
    <t>Sharkey-Issaquena County Library - Rolling Fork (HQ)</t>
  </si>
  <si>
    <t>Mendenhall Public Library - Mendenhall</t>
  </si>
  <si>
    <t>Poplarville Public Library - Poplarville</t>
  </si>
  <si>
    <t>Humphreys County Library - Belzoni (HQ)</t>
  </si>
  <si>
    <t>R.E. Blackwell Memorial Library - Collins</t>
  </si>
  <si>
    <t>Dr. Robert T. Hollingsworth Library - Shelby</t>
  </si>
  <si>
    <t>Durant Public Library - Durant</t>
  </si>
  <si>
    <t>Okolona Carnegie Library - Okolona</t>
  </si>
  <si>
    <t>Iuka Public Library - Iuka</t>
  </si>
  <si>
    <t>Horace Stansel Memorial Library - Ruleville</t>
  </si>
  <si>
    <t>Anne Spencer Cox Library - Baldwyn</t>
  </si>
  <si>
    <t>Torrey Wood Memorial Library - Hollandale</t>
  </si>
  <si>
    <t>Ellisville Public Library - Ellisville</t>
  </si>
  <si>
    <t>Morton Public Library - Morton</t>
  </si>
  <si>
    <t>Blackmur Memorial Library - Water Valley</t>
  </si>
  <si>
    <t xml:space="preserve">Independent </t>
  </si>
  <si>
    <t>J. Elliott McMullan Library - Newton</t>
  </si>
  <si>
    <t xml:space="preserve">Stone County Library - Wiggins </t>
  </si>
  <si>
    <t>Itawamba County Pratt Memorial Library - Fulton</t>
  </si>
  <si>
    <t>Houston Carnegie Library - Houston</t>
  </si>
  <si>
    <t>Magee Public Library - Magee</t>
  </si>
  <si>
    <t>George Covington Memorial Library - Hazlehurst (HQ)</t>
  </si>
  <si>
    <t>Copiah-Jefferson Regional Library System</t>
  </si>
  <si>
    <t>Carthage-Leake County Library - Carthage</t>
  </si>
  <si>
    <t>G. Chastaine Flynt Memorial Library - Flowood</t>
  </si>
  <si>
    <t>Vancleave Public Library - Vancleave</t>
  </si>
  <si>
    <t>Waynesboro Memorial Library - Waynesboro</t>
  </si>
  <si>
    <t>Pontotoc County Library - Pontotoc (HQ)</t>
  </si>
  <si>
    <t>Ripley Public Library - Ripley</t>
  </si>
  <si>
    <t>Winona-Montgomery County Library - Winona</t>
  </si>
  <si>
    <t>Leland Library - Leland</t>
  </si>
  <si>
    <t>J.T. Biggs, Jr. Memorial Library - Crystal Springs</t>
  </si>
  <si>
    <t>Forest Public Library - Forest</t>
  </si>
  <si>
    <t>Richland Public Library - Richland</t>
  </si>
  <si>
    <t>Evans Memorial Library - Aberdeen</t>
  </si>
  <si>
    <t>Pass Christian Public Library - Pass Christian</t>
  </si>
  <si>
    <t>Columbia-Marion County Library - Columbia (HQ)</t>
  </si>
  <si>
    <t>St. Martin Public Library - Biloxi</t>
  </si>
  <si>
    <t>Senatobia Public Library - Senatobia</t>
  </si>
  <si>
    <t>Hernando Public Library (HQ)</t>
  </si>
  <si>
    <t>Amory Municipal Library - Amory</t>
  </si>
  <si>
    <t>Newton County (part)</t>
  </si>
  <si>
    <t>Winston County Library - Louisville</t>
  </si>
  <si>
    <t>Batesville Public Library - Batesville</t>
  </si>
  <si>
    <t>Neshoba County Library - Philadelphia (HQ)</t>
  </si>
  <si>
    <t>Attala County Library - Kosciusko (HQ)</t>
  </si>
  <si>
    <t>The Petal Library - Petal</t>
  </si>
  <si>
    <t>The Library of Hattiesburg, Petal &amp; Forrest County</t>
  </si>
  <si>
    <t>Jennie Stephens Smith Library - New Albany</t>
  </si>
  <si>
    <t>Union County Library System</t>
  </si>
  <si>
    <t>D'Iberville Public Library - D'Iberville</t>
  </si>
  <si>
    <t>Marshall County Library - Holly Springs (HQ)</t>
  </si>
  <si>
    <t>Bay St. Louis - Hancock County Library (HQ)</t>
  </si>
  <si>
    <t>George E. Allen Library - Booneville</t>
  </si>
  <si>
    <t>Lincoln County Public Library - Brookhaven (HQ)</t>
  </si>
  <si>
    <t>Margaret Reed Crosby Memorial Library - Picayune (HQ)</t>
  </si>
  <si>
    <t xml:space="preserve">Lafayette County &amp; Oxford Public Library </t>
  </si>
  <si>
    <t>Henry M. Seymour Library - Indianola (HQ)</t>
  </si>
  <si>
    <t>Bryan Public Library - West Point (HQ)</t>
  </si>
  <si>
    <t>Madison County - Canton Public Library (HQ)</t>
  </si>
  <si>
    <t>McComb Public Library (HQ)</t>
  </si>
  <si>
    <t>Robinson-Carpenter Memorial Library - Cleveland (HQ)</t>
  </si>
  <si>
    <t>Corinth Public Library (HQ)</t>
  </si>
  <si>
    <t>M.R. Dye Public Library - Horn Lake</t>
  </si>
  <si>
    <t>Ricks Memorial Library - Yazoo City (HQ)</t>
  </si>
  <si>
    <t>Rebecca Baine Rigby Library - Madison</t>
  </si>
  <si>
    <t>Elizabeth Jones Library - Grenada (HQ)</t>
  </si>
  <si>
    <t>Brandon Public Library - Brandon</t>
  </si>
  <si>
    <t>Ocean Springs Public Library - Ocean Springs</t>
  </si>
  <si>
    <t>Independent</t>
  </si>
  <si>
    <t>Laurel-Jones County Library (HQ)</t>
  </si>
  <si>
    <t>Greenwood - Leflore Public Library - Greenwood (HQ)</t>
  </si>
  <si>
    <t>Judge George W. Armstrong Library - Natchez (HQ)</t>
  </si>
  <si>
    <t>Elsie E. Jurgens Memorial Library - Ridgeland</t>
  </si>
  <si>
    <t>Carnegie Public Library of Clarksdale and Coahoma Co. (HQ)</t>
  </si>
  <si>
    <t>Carnegie Public Library of Clarksdale and Coahoma Co.</t>
  </si>
  <si>
    <t>B.J. Chain Public Library - Olive Branch</t>
  </si>
  <si>
    <t>Starkville Public Library - Starkville (HQ)</t>
  </si>
  <si>
    <t xml:space="preserve">Pearl Public Library  </t>
  </si>
  <si>
    <t>Kathleen McIlwain Public Library - Gautier</t>
  </si>
  <si>
    <t>A. E. Wood Library - Clinton</t>
  </si>
  <si>
    <t>Columbus Public Library - Columbus (HQ)</t>
  </si>
  <si>
    <t>Pascagoula Public Library (HQ)</t>
  </si>
  <si>
    <t>Warren County-Vicksburg Public Library  (HQ)</t>
  </si>
  <si>
    <t>M. R. Davis Public Library - Southaven</t>
  </si>
  <si>
    <t>Lee County Library - Tupelo (HQ)</t>
  </si>
  <si>
    <t>Meridian-Lauderdale County Public Library (HQ)</t>
  </si>
  <si>
    <t>William Alexander Percy Memorial Library - Greenville (HQ)</t>
  </si>
  <si>
    <t>The Hattiesburg Library - Hattiesburg</t>
  </si>
  <si>
    <t>Eudora Welty Library - Jackson (HQ)</t>
  </si>
  <si>
    <t>The following libraries are either in a larger city and part of its population or either unincorporated towns.</t>
  </si>
  <si>
    <t>Alpha Center Library - McComb</t>
  </si>
  <si>
    <t>Avon Library - Avon</t>
  </si>
  <si>
    <t>Beverly J. Brown Library - Jackson</t>
  </si>
  <si>
    <t xml:space="preserve">Bookmobile </t>
  </si>
  <si>
    <t>Chalybeate Public Library - Walnut</t>
  </si>
  <si>
    <t xml:space="preserve">Northeast Regional Library </t>
  </si>
  <si>
    <t xml:space="preserve">Cleveland Depot Library - Cleveland </t>
  </si>
  <si>
    <t>Colonial Mart Library - Jackson</t>
  </si>
  <si>
    <t>Conway Hall Library - Runnelstown</t>
  </si>
  <si>
    <t>Fannie Lou Hamer Library (Albemarle) - Jackson</t>
  </si>
  <si>
    <t>Glen Allan Library - Glen Allan</t>
  </si>
  <si>
    <t>Hamilton Public Library - Hamilton</t>
  </si>
  <si>
    <t>Harrisville Public Library - Harrisville</t>
  </si>
  <si>
    <t>Houlka Public Library - Houlka</t>
  </si>
  <si>
    <t>Jodie E. Wilson Library - Greenwood</t>
  </si>
  <si>
    <t>Margaret S. Sherry Memorial Library - Biloxi (Popps Ferry)</t>
  </si>
  <si>
    <t>Margaret Walker Alexander Library - Jackson</t>
  </si>
  <si>
    <t>Medgar Evers Blvd. Branch Library - Jackson</t>
  </si>
  <si>
    <t>Northside Library - Jackson</t>
  </si>
  <si>
    <t>Northwest Point Reservoir Library - Brandon</t>
  </si>
  <si>
    <t>Orange Grove Public Library - Gulfport</t>
  </si>
  <si>
    <t>Paul E. Griffin Library - Camden</t>
  </si>
  <si>
    <t>Progress Public Library - Progress</t>
  </si>
  <si>
    <t>Sandhill Public Library - Sandhill</t>
  </si>
  <si>
    <t>Walls Public Library - Walls</t>
  </si>
  <si>
    <t xml:space="preserve">West Biloxi Public Library - Biloxi  </t>
  </si>
  <si>
    <t>William and Dolores Mauldin Library - McHenry</t>
  </si>
  <si>
    <t>Wren Public Library - Wren</t>
  </si>
  <si>
    <t>Pass Christian city, Harrison County</t>
  </si>
  <si>
    <t>Pearl city, Rankin County</t>
  </si>
  <si>
    <t>Pearlington CDP, Hancock County</t>
  </si>
  <si>
    <t>Pearl River CDP, Neshoba County</t>
  </si>
  <si>
    <t>Pelahatchie town, Rankin County</t>
  </si>
  <si>
    <t>Petal city, Forrest County</t>
  </si>
  <si>
    <t>Philadelphia city, Neshoba County</t>
  </si>
  <si>
    <t>Picayune city, Pearl River County</t>
  </si>
  <si>
    <t>Pickens town, Holmes County</t>
  </si>
  <si>
    <t>Pittsboro village, Calhoun County</t>
  </si>
  <si>
    <t>Plantersville town, Lee County</t>
  </si>
  <si>
    <t>Polkville village, Smith County</t>
  </si>
  <si>
    <t>Pontotoc city, Pontotoc County</t>
  </si>
  <si>
    <t>Pope village, Panola County</t>
  </si>
  <si>
    <t>Poplarville city, Pearl River County</t>
  </si>
  <si>
    <t>Port Gibson city, Claiborne County</t>
  </si>
  <si>
    <t>Potts Camp town, Marshall County</t>
  </si>
  <si>
    <t>Prentiss town, Jefferson Davis County</t>
  </si>
  <si>
    <t>Puckett village, Rankin County</t>
  </si>
  <si>
    <t>Purvis city, Lamar County</t>
  </si>
  <si>
    <t>Quitman city, Clarke County</t>
  </si>
  <si>
    <t>Raleigh town, Smith County</t>
  </si>
  <si>
    <t>Raymond city, Hinds County</t>
  </si>
  <si>
    <t>Redwater CDP, Leake County</t>
  </si>
  <si>
    <t>Renova town, Bolivar County</t>
  </si>
  <si>
    <t>Richland city, Rankin County</t>
  </si>
  <si>
    <t>Richton town, Perry County</t>
  </si>
  <si>
    <t>Ridgeland city, Madison County</t>
  </si>
  <si>
    <t>Rienzi town, Alcorn County</t>
  </si>
  <si>
    <t>Ripley city, Tippah County</t>
  </si>
  <si>
    <t>Rolling Fork city, Sharkey County</t>
  </si>
  <si>
    <t>Rosedale city, Bolivar County</t>
  </si>
  <si>
    <t>Roxie town, Franklin County</t>
  </si>
  <si>
    <t>Ruleville city, Sunflower County</t>
  </si>
  <si>
    <t>St. Martin CDP, Jackson County</t>
  </si>
  <si>
    <t>Sallis town, Attala County</t>
  </si>
  <si>
    <t>Saltillo town, Lee County</t>
  </si>
  <si>
    <t>Sandersville town, Jones County</t>
  </si>
  <si>
    <t>Sardis town, Panola County</t>
  </si>
  <si>
    <t>Satartia village, Yazoo County</t>
  </si>
  <si>
    <t>Saucier CDP, Harrison County</t>
  </si>
  <si>
    <t>Schlater town, Leflore County</t>
  </si>
  <si>
    <t>Scooba town, Kemper County</t>
  </si>
  <si>
    <t>Sebastopol town, Scott County</t>
  </si>
  <si>
    <t>Seminary town, Covington County</t>
  </si>
  <si>
    <t>Senatobia city, Tate County</t>
  </si>
  <si>
    <t>Shannon town, Lee County</t>
  </si>
  <si>
    <t>Shaw city</t>
  </si>
  <si>
    <t>Bolivar County (part)</t>
  </si>
  <si>
    <t>Sunflower County (part)</t>
  </si>
  <si>
    <t>Shelby city, Bolivar County</t>
  </si>
  <si>
    <t>Sherman town</t>
  </si>
  <si>
    <t>Pontotoc County (part)</t>
  </si>
  <si>
    <t>Union County (part)</t>
  </si>
  <si>
    <t>Shoreline Park CDP, Hancock County</t>
  </si>
  <si>
    <t>Shubuta town, Clarke County</t>
  </si>
  <si>
    <t>Shuqualak town, Noxubee County</t>
  </si>
  <si>
    <t>Sidon town, Leflore County</t>
  </si>
  <si>
    <t>Silver City town, Humphreys County</t>
  </si>
  <si>
    <t>Silver Creek town, Lawrence County</t>
  </si>
  <si>
    <t>Slate Springs village, Calhoun County</t>
  </si>
  <si>
    <t>Sledge town, Quitman County</t>
  </si>
  <si>
    <t>Smithville town, Monroe County</t>
  </si>
  <si>
    <t>Snow Lake Shores town, Benton County</t>
  </si>
  <si>
    <t>Soso town, Jones County</t>
  </si>
  <si>
    <t>Southaven city, DeSoto County</t>
  </si>
  <si>
    <t>Standing Pine CDP, Leake County</t>
  </si>
  <si>
    <t>Starkville city, Oktibbeha County</t>
  </si>
  <si>
    <t>State Line town</t>
  </si>
  <si>
    <t>Greene County (part)</t>
  </si>
  <si>
    <t>Wayne County (part)</t>
  </si>
  <si>
    <t>Stonewall town, Clarke County</t>
  </si>
  <si>
    <t>Sturgis town, Oktibbeha County</t>
  </si>
  <si>
    <t>Summit town, Pike County</t>
  </si>
  <si>
    <t>Sumner town, Tallahatchie County</t>
  </si>
  <si>
    <t>Sumrall town, Lamar County</t>
  </si>
  <si>
    <t>Sunflower town, Sunflower County</t>
  </si>
  <si>
    <t>Sylvarena village, Smith County</t>
  </si>
  <si>
    <t>Taylor village, Lafayette County</t>
  </si>
  <si>
    <t>Taylorsville town, Smith County</t>
  </si>
  <si>
    <t>Tchula town, Holmes County</t>
  </si>
  <si>
    <t>Terry town, Hinds County</t>
  </si>
  <si>
    <t>Thaxton town, Pontotoc County</t>
  </si>
  <si>
    <t>Tillatoba town, Yalobusha County</t>
  </si>
  <si>
    <t>Tishomingo town, Tishomingo County</t>
  </si>
  <si>
    <t>Toccopola town, Pontotoc County</t>
  </si>
  <si>
    <t>Tremont town, Itawamba County</t>
  </si>
  <si>
    <t>Tucker CDP, Neshoba County</t>
  </si>
  <si>
    <t>Tunica town, Tunica County</t>
  </si>
  <si>
    <t>Tupelo city, Lee County</t>
  </si>
  <si>
    <t>Tutwiler town, Tallahatchie County</t>
  </si>
  <si>
    <t>Tylertown town, Walthall County</t>
  </si>
  <si>
    <t>Union town</t>
  </si>
  <si>
    <t>Utica town, Hinds County</t>
  </si>
  <si>
    <t>Vaiden town, Carroll County</t>
  </si>
  <si>
    <t>Vancleave CDP, Jackson County</t>
  </si>
  <si>
    <t>Vardaman town, Calhoun County</t>
  </si>
  <si>
    <t>Verona city, Lee County</t>
  </si>
  <si>
    <t>Vicksburg city, Warren County</t>
  </si>
  <si>
    <t>Wade CDP, Jackson County</t>
  </si>
  <si>
    <t>Walnut town, Tippah County</t>
  </si>
  <si>
    <t>Walnut Grove town, Leake County</t>
  </si>
  <si>
    <t>Walthall village, Webster County</t>
  </si>
  <si>
    <t>Water Valley city, Yalobusha County</t>
  </si>
  <si>
    <t>Waveland city, Hancock County</t>
  </si>
  <si>
    <t>Waynesboro city, Wayne County</t>
  </si>
  <si>
    <t>Webb town, Tallahatchie County</t>
  </si>
  <si>
    <t>Weir town, Choctaw County</t>
  </si>
  <si>
    <t>Wesson town, Copiah County</t>
  </si>
  <si>
    <t>West town, Holmes County</t>
  </si>
  <si>
    <t>West Hattiesburg CDP, Lamar County</t>
  </si>
  <si>
    <t>West Point city, Clay County</t>
  </si>
  <si>
    <t>Wiggins city, Stone County</t>
  </si>
  <si>
    <t>Winona city, Montgomery County</t>
  </si>
  <si>
    <t>Winstonville town, Bolivar County</t>
  </si>
  <si>
    <t>Woodland village, Chickasaw County</t>
  </si>
  <si>
    <t>Woodville town, Wilkinson County</t>
  </si>
  <si>
    <t>Yazoo City city, Yazoo County</t>
  </si>
  <si>
    <t>Total       Librarians</t>
  </si>
  <si>
    <t>FY2006 Funding Received from County By Library System</t>
  </si>
  <si>
    <t>*2006 County Population</t>
  </si>
  <si>
    <t>*July 2006 Population Estimates U.S. Census</t>
  </si>
  <si>
    <t>Field Memorial Library - Shaw</t>
  </si>
  <si>
    <t>Vaiden</t>
  </si>
  <si>
    <t>D'Lo</t>
  </si>
  <si>
    <t>Polkville</t>
  </si>
  <si>
    <t>Walls</t>
  </si>
  <si>
    <t>802*</t>
  </si>
  <si>
    <t>N/R*</t>
  </si>
  <si>
    <t>Saucier Children's Library</t>
  </si>
  <si>
    <t>1960's</t>
  </si>
  <si>
    <t>R.G. Bolden/Anna Bell-Moore Library - Jackson</t>
  </si>
  <si>
    <t>Richard Wright Library - Jackson</t>
  </si>
  <si>
    <t>Ina Thompson Moss Point Library - Moss Point</t>
  </si>
  <si>
    <t>2,501*</t>
  </si>
  <si>
    <t>** Ad Valorem Assessment    FY2006</t>
  </si>
  <si>
    <t>**Ad Valorem        Assessment     FY2006</t>
  </si>
  <si>
    <t>1900's</t>
  </si>
  <si>
    <t>*</t>
  </si>
  <si>
    <t>Note: The Independent Libraries are not included.</t>
  </si>
  <si>
    <t>Average Ad Valorem Per System</t>
  </si>
  <si>
    <t>Biloxi Public Library - Biloxi *</t>
  </si>
  <si>
    <t>Gulfport Public Library (HQ) *</t>
  </si>
  <si>
    <t>* Temporarily closed due to Hurricane Katrina</t>
  </si>
  <si>
    <t>Division Street Study Center - Biloxi *</t>
  </si>
  <si>
    <t>Waveland Public Library - Waveland *</t>
  </si>
  <si>
    <t>Pearlington Public Library **</t>
  </si>
  <si>
    <t>1980's</t>
  </si>
  <si>
    <t>Shubuta Public Library - Shubuta  ^^ Closed this FY</t>
  </si>
  <si>
    <t>Library and City</t>
  </si>
  <si>
    <t>Date Built</t>
  </si>
  <si>
    <t xml:space="preserve"> Hours Open</t>
  </si>
  <si>
    <t>Square Footage</t>
  </si>
  <si>
    <t xml:space="preserve"> Last Renovation</t>
  </si>
  <si>
    <t>FY2005 Circulation</t>
  </si>
  <si>
    <t>FY2006 Circulation</t>
  </si>
  <si>
    <t>Oak Grove Public Library - Oak Grove</t>
  </si>
  <si>
    <t>** Pearlington is now being served by a stationary bookmobile.</t>
  </si>
  <si>
    <t>*Populations are given according to the U.S. 2005 Census for incorporated towns and cities and sorted from lowest to highest.  Towns not incorporated and smaller branches within a larger city population are assigned no population.</t>
  </si>
  <si>
    <t>Note: Due to Hurricane Katrina, figures reported for Hancock County Library System, Harrison County Library System, Jackson-George Library System and Long Beach Public Library should not be compared to previous years.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</si>
</sst>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3" formatCode="_(* #,##0.00_);_(* \(#,##0.00\);_(* &quot;-&quot;??_);_(@_)"/>
    <numFmt numFmtId="164" formatCode="&quot;$&quot;#,##0"/>
    <numFmt numFmtId="166" formatCode="0.0"/>
    <numFmt numFmtId="167" formatCode="0.0000%"/>
    <numFmt numFmtId="171" formatCode="0.000"/>
  </numFmts>
  <fonts count="12">
    <font>
      <sz val="10"/>
      <name val="Arial"/>
    </font>
    <font>
      <sz val="10"/>
      <name val="Arial"/>
    </font>
    <font>
      <sz val="8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1"/>
      <name val="Arial"/>
    </font>
    <font>
      <b/>
      <sz val="12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66" fontId="0" fillId="0" borderId="0" xfId="0" applyNumberFormat="1"/>
    <xf numFmtId="0" fontId="4" fillId="2" borderId="0" xfId="0" applyFont="1" applyFill="1"/>
    <xf numFmtId="3" fontId="0" fillId="2" borderId="0" xfId="0" applyNumberFormat="1" applyFill="1"/>
    <xf numFmtId="0" fontId="0" fillId="2" borderId="0" xfId="0" applyFill="1"/>
    <xf numFmtId="166" fontId="0" fillId="2" borderId="0" xfId="0" applyNumberFormat="1" applyFill="1"/>
    <xf numFmtId="3" fontId="0" fillId="0" borderId="0" xfId="0" applyNumberFormat="1"/>
    <xf numFmtId="0" fontId="4" fillId="0" borderId="0" xfId="0" applyFont="1"/>
    <xf numFmtId="3" fontId="0" fillId="0" borderId="0" xfId="0" applyNumberFormat="1" applyAlignment="1">
      <alignment horizontal="right"/>
    </xf>
    <xf numFmtId="0" fontId="5" fillId="0" borderId="0" xfId="0" applyFont="1"/>
    <xf numFmtId="3" fontId="5" fillId="0" borderId="0" xfId="0" applyNumberFormat="1" applyFont="1"/>
    <xf numFmtId="166" fontId="5" fillId="0" borderId="0" xfId="0" applyNumberFormat="1" applyFont="1"/>
    <xf numFmtId="3" fontId="0" fillId="0" borderId="1" xfId="0" quotePrefix="1" applyNumberFormat="1" applyBorder="1" applyAlignment="1" applyProtection="1">
      <alignment horizontal="right"/>
      <protection locked="0"/>
    </xf>
    <xf numFmtId="3" fontId="0" fillId="0" borderId="1" xfId="0" applyNumberForma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3" fontId="0" fillId="0" borderId="0" xfId="1" applyNumberFormat="1" applyFont="1" applyAlignment="1">
      <alignment horizontal="right"/>
    </xf>
    <xf numFmtId="3" fontId="0" fillId="0" borderId="2" xfId="0" quotePrefix="1" applyNumberFormat="1" applyBorder="1" applyAlignment="1" applyProtection="1">
      <alignment horizontal="right"/>
      <protection locked="0"/>
    </xf>
    <xf numFmtId="3" fontId="7" fillId="0" borderId="0" xfId="0" applyNumberFormat="1" applyFont="1"/>
    <xf numFmtId="0" fontId="5" fillId="0" borderId="0" xfId="0" applyFont="1" applyAlignment="1">
      <alignment horizontal="right"/>
    </xf>
    <xf numFmtId="171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3" xfId="0" applyFont="1" applyBorder="1"/>
    <xf numFmtId="0" fontId="0" fillId="0" borderId="0" xfId="0" applyAlignment="1">
      <alignment horizontal="right"/>
    </xf>
    <xf numFmtId="171" fontId="6" fillId="0" borderId="0" xfId="0" applyNumberFormat="1" applyFont="1"/>
    <xf numFmtId="164" fontId="0" fillId="0" borderId="0" xfId="0" applyNumberFormat="1"/>
    <xf numFmtId="164" fontId="0" fillId="0" borderId="3" xfId="0" applyNumberFormat="1" applyBorder="1"/>
    <xf numFmtId="0" fontId="5" fillId="0" borderId="4" xfId="0" applyFont="1" applyBorder="1"/>
    <xf numFmtId="164" fontId="0" fillId="0" borderId="4" xfId="0" applyNumberFormat="1" applyBorder="1"/>
    <xf numFmtId="0" fontId="5" fillId="0" borderId="0" xfId="0" applyFont="1" applyBorder="1"/>
    <xf numFmtId="164" fontId="0" fillId="0" borderId="5" xfId="0" applyNumberFormat="1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5" fillId="0" borderId="3" xfId="0" applyFont="1" applyFill="1" applyBorder="1"/>
    <xf numFmtId="0" fontId="5" fillId="0" borderId="0" xfId="0" applyFont="1" applyFill="1" applyBorder="1"/>
    <xf numFmtId="164" fontId="5" fillId="0" borderId="0" xfId="0" applyNumberFormat="1" applyFont="1"/>
    <xf numFmtId="171" fontId="8" fillId="0" borderId="0" xfId="0" applyNumberFormat="1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right" wrapText="1"/>
    </xf>
    <xf numFmtId="167" fontId="0" fillId="0" borderId="0" xfId="0" applyNumberFormat="1"/>
    <xf numFmtId="167" fontId="3" fillId="0" borderId="0" xfId="0" applyNumberFormat="1" applyFont="1" applyAlignment="1">
      <alignment horizontal="right"/>
    </xf>
    <xf numFmtId="0" fontId="0" fillId="0" borderId="3" xfId="0" applyBorder="1"/>
    <xf numFmtId="3" fontId="0" fillId="0" borderId="3" xfId="0" applyNumberFormat="1" applyBorder="1"/>
    <xf numFmtId="6" fontId="0" fillId="0" borderId="3" xfId="0" applyNumberFormat="1" applyBorder="1"/>
    <xf numFmtId="167" fontId="0" fillId="0" borderId="3" xfId="0" applyNumberFormat="1" applyBorder="1"/>
    <xf numFmtId="0" fontId="0" fillId="0" borderId="4" xfId="0" applyBorder="1"/>
    <xf numFmtId="6" fontId="0" fillId="0" borderId="4" xfId="0" applyNumberFormat="1" applyBorder="1"/>
    <xf numFmtId="167" fontId="0" fillId="0" borderId="4" xfId="0" applyNumberFormat="1" applyBorder="1"/>
    <xf numFmtId="6" fontId="0" fillId="0" borderId="0" xfId="0" applyNumberFormat="1"/>
    <xf numFmtId="0" fontId="1" fillId="0" borderId="0" xfId="0" applyFont="1"/>
    <xf numFmtId="0" fontId="0" fillId="0" borderId="0" xfId="0" applyAlignment="1">
      <alignment horizontal="right" wrapText="1"/>
    </xf>
    <xf numFmtId="167" fontId="0" fillId="0" borderId="0" xfId="0" applyNumberFormat="1" applyAlignment="1">
      <alignment horizontal="right" wrapText="1"/>
    </xf>
    <xf numFmtId="0" fontId="9" fillId="2" borderId="0" xfId="0" applyFont="1" applyFill="1"/>
    <xf numFmtId="164" fontId="9" fillId="2" borderId="0" xfId="0" applyNumberFormat="1" applyFont="1" applyFill="1"/>
    <xf numFmtId="6" fontId="9" fillId="2" borderId="0" xfId="0" applyNumberFormat="1" applyFont="1" applyFill="1"/>
    <xf numFmtId="167" fontId="9" fillId="2" borderId="0" xfId="0" applyNumberFormat="1" applyFont="1" applyFill="1"/>
    <xf numFmtId="0" fontId="9" fillId="0" borderId="0" xfId="0" applyFont="1"/>
    <xf numFmtId="164" fontId="9" fillId="0" borderId="0" xfId="0" applyNumberFormat="1" applyFont="1"/>
    <xf numFmtId="6" fontId="9" fillId="0" borderId="0" xfId="0" applyNumberFormat="1" applyFont="1"/>
    <xf numFmtId="167" fontId="9" fillId="0" borderId="0" xfId="0" applyNumberFormat="1" applyFont="1"/>
    <xf numFmtId="0" fontId="9" fillId="0" borderId="0" xfId="0" applyFont="1" applyFill="1"/>
    <xf numFmtId="164" fontId="9" fillId="0" borderId="0" xfId="0" applyNumberFormat="1" applyFont="1" applyFill="1"/>
    <xf numFmtId="6" fontId="9" fillId="0" borderId="0" xfId="0" applyNumberFormat="1" applyFont="1" applyFill="1"/>
    <xf numFmtId="167" fontId="9" fillId="0" borderId="0" xfId="0" applyNumberFormat="1" applyFont="1" applyFill="1"/>
    <xf numFmtId="0" fontId="0" fillId="0" borderId="0" xfId="0" applyFill="1"/>
    <xf numFmtId="3" fontId="9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164" fontId="0" fillId="2" borderId="0" xfId="0" applyNumberFormat="1" applyFill="1"/>
    <xf numFmtId="2" fontId="0" fillId="2" borderId="0" xfId="0" applyNumberFormat="1" applyFill="1"/>
    <xf numFmtId="2" fontId="0" fillId="0" borderId="0" xfId="0" applyNumberFormat="1"/>
    <xf numFmtId="2" fontId="5" fillId="0" borderId="0" xfId="0" applyNumberFormat="1" applyFont="1"/>
    <xf numFmtId="9" fontId="10" fillId="0" borderId="0" xfId="0" applyNumberFormat="1" applyFont="1"/>
    <xf numFmtId="164" fontId="10" fillId="0" borderId="0" xfId="0" applyNumberFormat="1" applyFont="1"/>
    <xf numFmtId="9" fontId="0" fillId="0" borderId="0" xfId="0" applyNumberFormat="1"/>
    <xf numFmtId="2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11" fillId="0" borderId="0" xfId="0" applyNumberFormat="1" applyFont="1"/>
    <xf numFmtId="3" fontId="11" fillId="2" borderId="0" xfId="0" applyNumberFormat="1" applyFont="1" applyFill="1"/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0" fontId="8" fillId="0" borderId="0" xfId="0" applyFont="1"/>
    <xf numFmtId="1" fontId="0" fillId="0" borderId="0" xfId="0" applyNumberFormat="1"/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3" fontId="1" fillId="0" borderId="0" xfId="0" applyNumberFormat="1" applyFont="1" applyAlignment="1">
      <alignment horizontal="right"/>
    </xf>
    <xf numFmtId="3" fontId="0" fillId="0" borderId="0" xfId="0" quotePrefix="1" applyNumberFormat="1" applyAlignment="1" applyProtection="1">
      <alignment horizontal="right"/>
      <protection locked="0"/>
    </xf>
    <xf numFmtId="0" fontId="0" fillId="0" borderId="0" xfId="0" applyBorder="1"/>
    <xf numFmtId="3" fontId="0" fillId="0" borderId="4" xfId="0" applyNumberFormat="1" applyBorder="1"/>
    <xf numFmtId="3" fontId="0" fillId="0" borderId="0" xfId="0" applyNumberFormat="1" applyBorder="1"/>
    <xf numFmtId="6" fontId="0" fillId="0" borderId="0" xfId="0" applyNumberFormat="1" applyBorder="1"/>
    <xf numFmtId="167" fontId="0" fillId="0" borderId="0" xfId="0" applyNumberFormat="1" applyBorder="1"/>
    <xf numFmtId="164" fontId="9" fillId="0" borderId="4" xfId="0" applyNumberFormat="1" applyFont="1" applyBorder="1"/>
    <xf numFmtId="6" fontId="9" fillId="0" borderId="4" xfId="0" applyNumberFormat="1" applyFont="1" applyBorder="1"/>
    <xf numFmtId="164" fontId="9" fillId="0" borderId="4" xfId="0" applyNumberFormat="1" applyFont="1" applyFill="1" applyBorder="1"/>
    <xf numFmtId="164" fontId="9" fillId="0" borderId="3" xfId="0" applyNumberFormat="1" applyFont="1" applyFill="1" applyBorder="1"/>
    <xf numFmtId="6" fontId="9" fillId="0" borderId="3" xfId="0" applyNumberFormat="1" applyFont="1" applyFill="1" applyBorder="1"/>
    <xf numFmtId="164" fontId="9" fillId="0" borderId="3" xfId="0" applyNumberFormat="1" applyFont="1" applyBorder="1"/>
    <xf numFmtId="6" fontId="9" fillId="0" borderId="3" xfId="0" applyNumberFormat="1" applyFont="1" applyBorder="1"/>
    <xf numFmtId="0" fontId="0" fillId="0" borderId="4" xfId="0" applyFill="1" applyBorder="1"/>
    <xf numFmtId="167" fontId="9" fillId="0" borderId="4" xfId="0" applyNumberFormat="1" applyFont="1" applyBorder="1"/>
    <xf numFmtId="3" fontId="0" fillId="0" borderId="0" xfId="0" quotePrefix="1" applyNumberFormat="1" applyFill="1" applyAlignment="1" applyProtection="1">
      <alignment horizontal="right"/>
      <protection locked="0"/>
    </xf>
    <xf numFmtId="3" fontId="0" fillId="0" borderId="0" xfId="0" applyNumberFormat="1" applyFill="1"/>
    <xf numFmtId="3" fontId="0" fillId="2" borderId="0" xfId="0" quotePrefix="1" applyNumberFormat="1" applyFill="1" applyAlignment="1" applyProtection="1">
      <alignment horizontal="right"/>
      <protection locked="0"/>
    </xf>
    <xf numFmtId="3" fontId="0" fillId="0" borderId="0" xfId="0" quotePrefix="1" applyNumberFormat="1" applyBorder="1" applyAlignment="1" applyProtection="1">
      <alignment horizontal="right"/>
      <protection locked="0"/>
    </xf>
    <xf numFmtId="3" fontId="0" fillId="2" borderId="0" xfId="0" applyNumberFormat="1" applyFill="1" applyBorder="1"/>
    <xf numFmtId="0" fontId="9" fillId="0" borderId="0" xfId="0" applyFont="1" applyBorder="1"/>
    <xf numFmtId="0" fontId="0" fillId="2" borderId="0" xfId="0" applyFill="1" applyBorder="1"/>
    <xf numFmtId="0" fontId="9" fillId="0" borderId="0" xfId="0" applyFont="1" applyFill="1" applyBorder="1"/>
    <xf numFmtId="3" fontId="0" fillId="0" borderId="0" xfId="0" applyNumberFormat="1" applyFill="1" applyBorder="1"/>
    <xf numFmtId="164" fontId="9" fillId="0" borderId="0" xfId="0" applyNumberFormat="1" applyFont="1" applyFill="1" applyBorder="1"/>
    <xf numFmtId="6" fontId="9" fillId="0" borderId="0" xfId="0" applyNumberFormat="1" applyFont="1" applyFill="1" applyBorder="1"/>
    <xf numFmtId="167" fontId="9" fillId="0" borderId="0" xfId="0" applyNumberFormat="1" applyFont="1" applyFill="1" applyBorder="1"/>
    <xf numFmtId="0" fontId="0" fillId="0" borderId="0" xfId="0" applyFill="1" applyBorder="1"/>
    <xf numFmtId="3" fontId="0" fillId="0" borderId="1" xfId="0" quotePrefix="1" applyNumberFormat="1" applyFill="1" applyBorder="1" applyAlignment="1" applyProtection="1">
      <alignment horizontal="right"/>
      <protection locked="0"/>
    </xf>
    <xf numFmtId="3" fontId="1" fillId="0" borderId="0" xfId="0" applyNumberFormat="1" applyFont="1" applyFill="1" applyAlignment="1">
      <alignment horizontal="right"/>
    </xf>
    <xf numFmtId="0" fontId="5" fillId="0" borderId="0" xfId="0" applyFont="1" applyBorder="1" applyAlignment="1">
      <alignment horizontal="right" wrapText="1"/>
    </xf>
    <xf numFmtId="3" fontId="0" fillId="0" borderId="3" xfId="0" quotePrefix="1" applyNumberFormat="1" applyBorder="1" applyAlignment="1" applyProtection="1">
      <alignment horizontal="right"/>
      <protection locked="0"/>
    </xf>
    <xf numFmtId="3" fontId="1" fillId="0" borderId="4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6" xfId="0" quotePrefix="1" applyNumberFormat="1" applyBorder="1" applyAlignment="1" applyProtection="1">
      <alignment horizontal="right"/>
      <protection locked="0"/>
    </xf>
    <xf numFmtId="0" fontId="3" fillId="0" borderId="0" xfId="0" applyFont="1" applyBorder="1"/>
    <xf numFmtId="0" fontId="4" fillId="2" borderId="0" xfId="0" applyFont="1" applyFill="1" applyBorder="1"/>
    <xf numFmtId="0" fontId="4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7" fillId="0" borderId="0" xfId="0" applyNumberFormat="1" applyFont="1" applyBorder="1"/>
    <xf numFmtId="3" fontId="5" fillId="0" borderId="0" xfId="0" applyNumberFormat="1" applyFont="1" applyBorder="1"/>
    <xf numFmtId="3" fontId="0" fillId="0" borderId="6" xfId="0" applyNumberFormat="1" applyBorder="1"/>
    <xf numFmtId="3" fontId="0" fillId="0" borderId="6" xfId="0" applyNumberFormat="1" applyFill="1" applyBorder="1"/>
    <xf numFmtId="3" fontId="0" fillId="2" borderId="6" xfId="0" applyNumberFormat="1" applyFill="1" applyBorder="1"/>
    <xf numFmtId="3" fontId="0" fillId="0" borderId="6" xfId="0" quotePrefix="1" applyNumberFormat="1" applyFill="1" applyBorder="1" applyAlignment="1" applyProtection="1">
      <alignment horizontal="right"/>
      <protection locked="0"/>
    </xf>
    <xf numFmtId="3" fontId="0" fillId="2" borderId="6" xfId="0" quotePrefix="1" applyNumberFormat="1" applyFill="1" applyBorder="1" applyAlignment="1" applyProtection="1">
      <alignment horizontal="right"/>
      <protection locked="0"/>
    </xf>
    <xf numFmtId="0" fontId="9" fillId="2" borderId="0" xfId="0" applyFont="1" applyFill="1" applyBorder="1"/>
    <xf numFmtId="0" fontId="4" fillId="0" borderId="0" xfId="0" applyFont="1" applyFill="1"/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9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 wrapText="1"/>
    </xf>
    <xf numFmtId="9" fontId="0" fillId="2" borderId="0" xfId="0" applyNumberFormat="1" applyFill="1"/>
    <xf numFmtId="9" fontId="5" fillId="0" borderId="0" xfId="0" applyNumberFormat="1" applyFont="1"/>
    <xf numFmtId="3" fontId="3" fillId="0" borderId="0" xfId="0" applyNumberFormat="1" applyFont="1" applyFill="1" applyAlignment="1">
      <alignment horizontal="right" wrapText="1"/>
    </xf>
    <xf numFmtId="2" fontId="3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3" fontId="11" fillId="0" borderId="0" xfId="0" applyNumberFormat="1" applyFont="1" applyFill="1"/>
    <xf numFmtId="2" fontId="0" fillId="0" borderId="0" xfId="0" applyNumberFormat="1" applyFill="1"/>
    <xf numFmtId="0" fontId="0" fillId="0" borderId="0" xfId="0" applyFill="1" applyAlignment="1">
      <alignment horizontal="right"/>
    </xf>
    <xf numFmtId="3" fontId="11" fillId="0" borderId="0" xfId="0" quotePrefix="1" applyNumberFormat="1" applyFont="1" applyBorder="1" applyAlignment="1" applyProtection="1">
      <alignment horizontal="right"/>
      <protection locked="0"/>
    </xf>
    <xf numFmtId="3" fontId="11" fillId="0" borderId="0" xfId="0" applyNumberFormat="1" applyFont="1" applyBorder="1"/>
    <xf numFmtId="3" fontId="11" fillId="2" borderId="0" xfId="0" applyNumberFormat="1" applyFont="1" applyFill="1" applyBorder="1"/>
    <xf numFmtId="3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11" fillId="0" borderId="0" xfId="0" applyNumberFormat="1" applyFont="1" applyFill="1" applyBorder="1"/>
    <xf numFmtId="3" fontId="0" fillId="0" borderId="0" xfId="0" applyNumberFormat="1" applyFill="1" applyAlignment="1">
      <alignment horizontal="right"/>
    </xf>
    <xf numFmtId="3" fontId="11" fillId="0" borderId="0" xfId="0" quotePrefix="1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wrapText="1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  <xf numFmtId="3" fontId="11" fillId="2" borderId="0" xfId="0" quotePrefix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7"/>
  <sheetViews>
    <sheetView zoomScaleNormal="100" workbookViewId="0">
      <selection activeCell="C1" sqref="C1"/>
    </sheetView>
  </sheetViews>
  <sheetFormatPr defaultRowHeight="12.75"/>
  <cols>
    <col min="1" max="1" width="56.7109375" bestFit="1" customWidth="1"/>
    <col min="2" max="2" width="13.42578125" style="27" customWidth="1"/>
    <col min="3" max="3" width="14.85546875" style="28" customWidth="1"/>
    <col min="4" max="4" width="11.140625" style="29" customWidth="1"/>
    <col min="5" max="5" width="15.42578125" style="27" customWidth="1"/>
    <col min="6" max="6" width="13.140625" style="28" customWidth="1"/>
    <col min="7" max="7" width="10.5703125" style="29" customWidth="1"/>
    <col min="8" max="8" width="11.28515625" style="29" bestFit="1" customWidth="1"/>
  </cols>
  <sheetData>
    <row r="1" spans="1:8">
      <c r="B1" s="23" t="s">
        <v>67</v>
      </c>
      <c r="C1" s="24" t="s">
        <v>68</v>
      </c>
      <c r="D1" s="25" t="s">
        <v>69</v>
      </c>
      <c r="E1" s="23" t="s">
        <v>70</v>
      </c>
      <c r="F1" s="24" t="s">
        <v>68</v>
      </c>
      <c r="G1" s="25" t="s">
        <v>70</v>
      </c>
      <c r="H1" s="25" t="s">
        <v>71</v>
      </c>
    </row>
    <row r="2" spans="1:8">
      <c r="A2" s="14" t="s">
        <v>72</v>
      </c>
      <c r="B2" s="23"/>
      <c r="C2" s="24" t="s">
        <v>67</v>
      </c>
      <c r="D2" s="25" t="s">
        <v>73</v>
      </c>
      <c r="E2" s="23"/>
      <c r="F2" s="24" t="s">
        <v>70</v>
      </c>
      <c r="G2" s="25" t="s">
        <v>73</v>
      </c>
      <c r="H2" s="25" t="s">
        <v>73</v>
      </c>
    </row>
    <row r="4" spans="1:8" ht="13.5" thickBot="1">
      <c r="A4" s="26" t="s">
        <v>11</v>
      </c>
      <c r="B4" s="27" t="s">
        <v>74</v>
      </c>
      <c r="D4" s="29">
        <v>76131</v>
      </c>
      <c r="G4" s="29">
        <v>0</v>
      </c>
      <c r="H4" s="30">
        <v>76131</v>
      </c>
    </row>
    <row r="5" spans="1:8" ht="14.25" thickTop="1" thickBot="1">
      <c r="A5" s="31" t="s">
        <v>64</v>
      </c>
      <c r="B5" s="27" t="s">
        <v>75</v>
      </c>
      <c r="D5" s="29">
        <v>14500</v>
      </c>
      <c r="E5" s="27" t="s">
        <v>76</v>
      </c>
      <c r="G5" s="29">
        <v>56146</v>
      </c>
      <c r="H5" s="32">
        <f>D5+G5</f>
        <v>70646</v>
      </c>
    </row>
    <row r="6" spans="1:8" ht="14.25" thickTop="1" thickBot="1">
      <c r="A6" s="31" t="s">
        <v>21</v>
      </c>
      <c r="B6" s="27" t="s">
        <v>77</v>
      </c>
      <c r="D6" s="29">
        <v>280000</v>
      </c>
      <c r="E6" s="27" t="s">
        <v>78</v>
      </c>
      <c r="G6" s="29">
        <v>174000</v>
      </c>
      <c r="H6" s="30">
        <f>D6+G6+G7+G8+G9</f>
        <v>497800</v>
      </c>
    </row>
    <row r="7" spans="1:8" ht="13.5" thickTop="1">
      <c r="E7" s="27" t="s">
        <v>79</v>
      </c>
      <c r="G7" s="29">
        <v>10800</v>
      </c>
    </row>
    <row r="8" spans="1:8">
      <c r="E8" s="27" t="s">
        <v>80</v>
      </c>
      <c r="G8" s="29">
        <v>17000</v>
      </c>
    </row>
    <row r="9" spans="1:8">
      <c r="E9" s="27" t="s">
        <v>81</v>
      </c>
      <c r="G9" s="29">
        <v>16000</v>
      </c>
    </row>
    <row r="10" spans="1:8" ht="13.5" thickBot="1">
      <c r="A10" s="26" t="s">
        <v>22</v>
      </c>
      <c r="B10" s="27" t="s">
        <v>82</v>
      </c>
      <c r="D10" s="29">
        <v>190500</v>
      </c>
      <c r="E10" s="27" t="s">
        <v>83</v>
      </c>
      <c r="F10" s="28">
        <v>3</v>
      </c>
      <c r="G10" s="29">
        <v>236678</v>
      </c>
      <c r="H10" s="30">
        <f>D10+G10</f>
        <v>427178</v>
      </c>
    </row>
    <row r="11" spans="1:8" ht="14.25" thickTop="1" thickBot="1">
      <c r="A11" s="31" t="s">
        <v>12</v>
      </c>
      <c r="B11" s="27" t="s">
        <v>84</v>
      </c>
      <c r="D11" s="29">
        <v>60500</v>
      </c>
      <c r="E11" s="27" t="s">
        <v>85</v>
      </c>
      <c r="G11" s="29">
        <v>900</v>
      </c>
      <c r="H11" s="29">
        <f>D11+G11+G12+G13</f>
        <v>62900</v>
      </c>
    </row>
    <row r="12" spans="1:8" ht="13.5" thickTop="1">
      <c r="A12" s="14"/>
      <c r="E12" s="27" t="s">
        <v>86</v>
      </c>
      <c r="G12" s="29">
        <v>900</v>
      </c>
    </row>
    <row r="13" spans="1:8">
      <c r="A13" s="14"/>
      <c r="E13" s="27" t="s">
        <v>728</v>
      </c>
      <c r="G13" s="29">
        <v>600</v>
      </c>
    </row>
    <row r="14" spans="1:8" ht="13.5" thickBot="1">
      <c r="A14" s="26" t="s">
        <v>59</v>
      </c>
      <c r="B14" s="27" t="s">
        <v>87</v>
      </c>
      <c r="D14" s="29">
        <v>1285622</v>
      </c>
      <c r="E14" s="27" t="s">
        <v>88</v>
      </c>
      <c r="H14" s="30">
        <f>D14+D20+D24+D26+G14+G15+G16+G17+G18+G19+G20+G21+G22+G23+G24+G25+G26+G28+G29</f>
        <v>1728326</v>
      </c>
    </row>
    <row r="15" spans="1:8" ht="13.5" thickTop="1">
      <c r="A15" s="33"/>
      <c r="E15" s="27" t="s">
        <v>89</v>
      </c>
      <c r="G15" s="29">
        <v>4640</v>
      </c>
    </row>
    <row r="16" spans="1:8">
      <c r="A16" s="33"/>
      <c r="E16" s="27" t="s">
        <v>90</v>
      </c>
      <c r="G16" s="29">
        <v>500</v>
      </c>
    </row>
    <row r="17" spans="1:8">
      <c r="A17" s="14"/>
      <c r="E17" s="27" t="s">
        <v>91</v>
      </c>
      <c r="G17" s="29">
        <v>1500</v>
      </c>
    </row>
    <row r="18" spans="1:8">
      <c r="A18" s="14"/>
      <c r="E18" s="27" t="s">
        <v>92</v>
      </c>
      <c r="G18" s="29">
        <v>4000</v>
      </c>
    </row>
    <row r="19" spans="1:8">
      <c r="A19" s="14"/>
      <c r="E19" s="27" t="s">
        <v>93</v>
      </c>
      <c r="G19" s="29">
        <v>6349</v>
      </c>
    </row>
    <row r="20" spans="1:8">
      <c r="A20" s="14"/>
      <c r="B20" s="27" t="s">
        <v>94</v>
      </c>
      <c r="D20" s="29">
        <v>143488</v>
      </c>
      <c r="E20" s="27" t="s">
        <v>95</v>
      </c>
      <c r="G20" s="29">
        <v>8580</v>
      </c>
    </row>
    <row r="21" spans="1:8">
      <c r="A21" s="14"/>
      <c r="E21" s="27" t="s">
        <v>96</v>
      </c>
      <c r="G21" s="29">
        <v>5500</v>
      </c>
    </row>
    <row r="22" spans="1:8">
      <c r="A22" s="14"/>
      <c r="E22" s="27" t="s">
        <v>97</v>
      </c>
      <c r="G22" s="29">
        <v>1500</v>
      </c>
    </row>
    <row r="23" spans="1:8">
      <c r="A23" s="14"/>
      <c r="E23" s="27" t="s">
        <v>98</v>
      </c>
      <c r="G23" s="29">
        <v>500</v>
      </c>
    </row>
    <row r="24" spans="1:8">
      <c r="A24" s="14"/>
      <c r="B24" s="27" t="s">
        <v>99</v>
      </c>
      <c r="D24" s="29">
        <v>133121</v>
      </c>
      <c r="E24" s="27" t="s">
        <v>729</v>
      </c>
      <c r="G24" s="29">
        <v>600</v>
      </c>
    </row>
    <row r="25" spans="1:8">
      <c r="A25" s="14"/>
      <c r="E25" s="27" t="s">
        <v>100</v>
      </c>
      <c r="G25" s="29">
        <v>10000</v>
      </c>
    </row>
    <row r="26" spans="1:8">
      <c r="A26" s="14"/>
      <c r="B26" s="27" t="s">
        <v>101</v>
      </c>
      <c r="D26" s="29">
        <v>110926</v>
      </c>
      <c r="E26" s="27" t="s">
        <v>102</v>
      </c>
      <c r="G26" s="29">
        <v>500</v>
      </c>
    </row>
    <row r="27" spans="1:8">
      <c r="A27" s="14"/>
      <c r="E27" s="27" t="s">
        <v>730</v>
      </c>
      <c r="G27" s="29">
        <v>100</v>
      </c>
    </row>
    <row r="28" spans="1:8">
      <c r="A28" s="14"/>
      <c r="E28" s="27" t="s">
        <v>103</v>
      </c>
      <c r="G28" s="29">
        <v>5000</v>
      </c>
    </row>
    <row r="29" spans="1:8">
      <c r="A29" s="14"/>
      <c r="E29" s="27" t="s">
        <v>104</v>
      </c>
      <c r="G29" s="29">
        <v>6000</v>
      </c>
    </row>
    <row r="30" spans="1:8" ht="13.5" thickBot="1">
      <c r="A30" s="26" t="s">
        <v>105</v>
      </c>
      <c r="B30" s="27" t="s">
        <v>106</v>
      </c>
      <c r="D30" s="29">
        <v>294467</v>
      </c>
      <c r="E30" s="27" t="s">
        <v>107</v>
      </c>
      <c r="G30" s="29">
        <v>216089</v>
      </c>
      <c r="H30" s="30">
        <f>D30+G30</f>
        <v>510556</v>
      </c>
    </row>
    <row r="31" spans="1:8" ht="14.25" thickTop="1" thickBot="1">
      <c r="A31" s="31" t="s">
        <v>23</v>
      </c>
      <c r="B31" s="27" t="s">
        <v>108</v>
      </c>
      <c r="D31" s="29">
        <v>84333</v>
      </c>
      <c r="E31" s="27" t="s">
        <v>109</v>
      </c>
      <c r="G31" s="29">
        <v>4000</v>
      </c>
      <c r="H31" s="32">
        <f>D31+D35+G31+G32+G33+G34+G35</f>
        <v>211942</v>
      </c>
    </row>
    <row r="32" spans="1:8" ht="13.5" thickTop="1">
      <c r="A32" s="14"/>
      <c r="E32" s="27" t="s">
        <v>110</v>
      </c>
      <c r="F32" s="28">
        <v>2.15</v>
      </c>
      <c r="G32" s="29">
        <v>46664</v>
      </c>
    </row>
    <row r="33" spans="1:8">
      <c r="A33" s="14"/>
      <c r="E33" s="27" t="s">
        <v>111</v>
      </c>
      <c r="G33" s="29">
        <v>28000</v>
      </c>
    </row>
    <row r="34" spans="1:8">
      <c r="A34" s="14"/>
      <c r="E34" s="27" t="s">
        <v>112</v>
      </c>
      <c r="G34" s="29">
        <v>6417</v>
      </c>
    </row>
    <row r="35" spans="1:8">
      <c r="A35" s="14"/>
      <c r="B35" s="27" t="s">
        <v>113</v>
      </c>
      <c r="D35" s="29">
        <v>39528</v>
      </c>
      <c r="E35" s="27" t="s">
        <v>114</v>
      </c>
      <c r="G35" s="29">
        <v>3000</v>
      </c>
    </row>
    <row r="36" spans="1:8" ht="13.5" thickBot="1">
      <c r="A36" s="26" t="s">
        <v>46</v>
      </c>
      <c r="B36" s="27" t="s">
        <v>115</v>
      </c>
      <c r="C36" s="28">
        <v>1</v>
      </c>
      <c r="D36" s="29">
        <v>56000</v>
      </c>
      <c r="E36" s="27" t="s">
        <v>116</v>
      </c>
      <c r="G36" s="29">
        <v>56725</v>
      </c>
      <c r="H36" s="30">
        <f>D36+D39+D40+G36+G37+G38+G39+G40+G41</f>
        <v>396772</v>
      </c>
    </row>
    <row r="37" spans="1:8" ht="13.5" thickTop="1">
      <c r="A37" s="14"/>
      <c r="E37" s="27" t="s">
        <v>117</v>
      </c>
      <c r="G37" s="29">
        <v>30000</v>
      </c>
    </row>
    <row r="38" spans="1:8">
      <c r="A38" s="14"/>
      <c r="E38" s="27" t="s">
        <v>118</v>
      </c>
      <c r="G38" s="29">
        <v>16427</v>
      </c>
    </row>
    <row r="39" spans="1:8">
      <c r="A39" s="14"/>
      <c r="B39" s="27" t="s">
        <v>119</v>
      </c>
      <c r="C39" s="28">
        <v>1</v>
      </c>
      <c r="D39" s="29">
        <v>69000</v>
      </c>
      <c r="E39" s="27" t="s">
        <v>120</v>
      </c>
      <c r="G39" s="29">
        <v>4620</v>
      </c>
    </row>
    <row r="40" spans="1:8">
      <c r="A40" s="14"/>
      <c r="B40" s="27" t="s">
        <v>121</v>
      </c>
      <c r="C40" s="28">
        <v>1.25</v>
      </c>
      <c r="D40" s="29">
        <v>155000</v>
      </c>
      <c r="E40" s="27" t="s">
        <v>121</v>
      </c>
      <c r="G40" s="29">
        <v>6000</v>
      </c>
    </row>
    <row r="41" spans="1:8">
      <c r="A41" s="14"/>
      <c r="E41" s="27" t="s">
        <v>122</v>
      </c>
      <c r="G41" s="29">
        <v>3000</v>
      </c>
    </row>
    <row r="42" spans="1:8" ht="13.5" thickBot="1">
      <c r="A42" s="26" t="s">
        <v>123</v>
      </c>
      <c r="B42" s="27" t="s">
        <v>124</v>
      </c>
      <c r="D42" s="29">
        <v>80000</v>
      </c>
      <c r="E42" s="27" t="s">
        <v>125</v>
      </c>
      <c r="G42" s="29">
        <v>7535</v>
      </c>
      <c r="H42" s="30">
        <f>D42+D45+G42+G43+G44+G45+G46</f>
        <v>256362</v>
      </c>
    </row>
    <row r="43" spans="1:8" ht="13.5" thickTop="1">
      <c r="A43" s="14"/>
      <c r="E43" s="27" t="s">
        <v>126</v>
      </c>
      <c r="G43" s="29">
        <v>34896</v>
      </c>
    </row>
    <row r="44" spans="1:8">
      <c r="A44" s="14"/>
      <c r="E44" s="27" t="s">
        <v>127</v>
      </c>
      <c r="G44" s="29">
        <v>5750</v>
      </c>
    </row>
    <row r="45" spans="1:8">
      <c r="A45" s="14"/>
      <c r="B45" s="27" t="s">
        <v>128</v>
      </c>
      <c r="D45" s="29">
        <v>85000</v>
      </c>
      <c r="E45" s="27" t="s">
        <v>129</v>
      </c>
      <c r="G45" s="29">
        <v>26006</v>
      </c>
    </row>
    <row r="46" spans="1:8">
      <c r="A46" s="14"/>
      <c r="E46" s="27" t="s">
        <v>130</v>
      </c>
      <c r="G46" s="29">
        <v>17175</v>
      </c>
    </row>
    <row r="47" spans="1:8" ht="13.5" thickBot="1">
      <c r="A47" s="26" t="s">
        <v>25</v>
      </c>
      <c r="B47" s="27" t="s">
        <v>131</v>
      </c>
      <c r="D47" s="29">
        <v>85000</v>
      </c>
      <c r="E47" s="27" t="s">
        <v>131</v>
      </c>
      <c r="F47" s="28">
        <v>0.42499999999999999</v>
      </c>
      <c r="G47" s="29">
        <v>130802</v>
      </c>
      <c r="H47" s="30">
        <f>D47+G47</f>
        <v>215802</v>
      </c>
    </row>
    <row r="48" spans="1:8" ht="14.25" thickTop="1" thickBot="1">
      <c r="A48" s="31" t="s">
        <v>60</v>
      </c>
      <c r="B48" s="27" t="s">
        <v>132</v>
      </c>
      <c r="D48" s="29">
        <v>1073250</v>
      </c>
      <c r="E48" s="27" t="s">
        <v>133</v>
      </c>
      <c r="G48" s="29">
        <v>91810</v>
      </c>
      <c r="H48" s="32">
        <f>D48+D53+D54+D57+D59+G48+G49+G50+G51+G53+G54+G55+G56+G57+G58+G59</f>
        <v>3194918</v>
      </c>
    </row>
    <row r="49" spans="1:8" ht="13.5" thickTop="1">
      <c r="A49" s="14"/>
      <c r="E49" s="27" t="s">
        <v>134</v>
      </c>
      <c r="G49" s="29">
        <v>84975</v>
      </c>
    </row>
    <row r="50" spans="1:8">
      <c r="A50" s="14"/>
      <c r="E50" s="27" t="s">
        <v>135</v>
      </c>
      <c r="G50" s="29">
        <v>139350</v>
      </c>
    </row>
    <row r="51" spans="1:8">
      <c r="A51" s="14"/>
      <c r="E51" s="27" t="s">
        <v>136</v>
      </c>
      <c r="F51" s="28">
        <v>0.75</v>
      </c>
      <c r="G51" s="29">
        <v>231000</v>
      </c>
    </row>
    <row r="52" spans="1:8">
      <c r="A52" s="14"/>
      <c r="E52" s="27" t="s">
        <v>731</v>
      </c>
      <c r="G52" s="29">
        <v>500</v>
      </c>
    </row>
    <row r="53" spans="1:8">
      <c r="A53" s="14"/>
      <c r="B53" s="27" t="s">
        <v>137</v>
      </c>
      <c r="D53" s="29">
        <v>310363</v>
      </c>
      <c r="E53" s="27" t="s">
        <v>138</v>
      </c>
      <c r="F53" s="28">
        <v>1.75</v>
      </c>
      <c r="G53" s="29">
        <v>226527</v>
      </c>
    </row>
    <row r="54" spans="1:8">
      <c r="A54" s="14"/>
      <c r="B54" s="27" t="s">
        <v>139</v>
      </c>
      <c r="D54" s="29">
        <v>294466</v>
      </c>
      <c r="E54" s="27" t="s">
        <v>140</v>
      </c>
      <c r="G54" s="29">
        <v>175000</v>
      </c>
    </row>
    <row r="55" spans="1:8">
      <c r="A55" s="14"/>
      <c r="E55" s="27" t="s">
        <v>141</v>
      </c>
      <c r="G55" s="29">
        <v>11414</v>
      </c>
    </row>
    <row r="56" spans="1:8">
      <c r="A56" s="14"/>
      <c r="E56" s="27" t="s">
        <v>142</v>
      </c>
      <c r="G56" s="29">
        <v>1500</v>
      </c>
    </row>
    <row r="57" spans="1:8">
      <c r="A57" s="14"/>
      <c r="B57" s="27" t="s">
        <v>143</v>
      </c>
      <c r="D57" s="29">
        <v>157500</v>
      </c>
      <c r="E57" s="27" t="s">
        <v>144</v>
      </c>
      <c r="G57" s="29">
        <v>9825</v>
      </c>
    </row>
    <row r="58" spans="1:8">
      <c r="A58" s="14"/>
      <c r="E58" s="27" t="s">
        <v>145</v>
      </c>
      <c r="G58" s="29">
        <v>87500</v>
      </c>
    </row>
    <row r="59" spans="1:8">
      <c r="A59" s="14"/>
      <c r="B59" s="27" t="s">
        <v>146</v>
      </c>
      <c r="D59" s="29">
        <v>262880</v>
      </c>
      <c r="E59" s="27" t="s">
        <v>146</v>
      </c>
      <c r="G59" s="29">
        <v>37558</v>
      </c>
    </row>
    <row r="60" spans="1:8" ht="13.5" thickBot="1">
      <c r="A60" s="26" t="s">
        <v>26</v>
      </c>
      <c r="B60" s="27" t="s">
        <v>147</v>
      </c>
      <c r="D60" s="29">
        <v>171935</v>
      </c>
      <c r="E60" s="27" t="s">
        <v>148</v>
      </c>
      <c r="G60" s="29">
        <v>171935</v>
      </c>
      <c r="H60" s="30">
        <f>D60+G60</f>
        <v>343870</v>
      </c>
    </row>
    <row r="61" spans="1:8" ht="14.25" thickTop="1" thickBot="1">
      <c r="A61" s="31" t="s">
        <v>37</v>
      </c>
      <c r="B61" s="27" t="s">
        <v>149</v>
      </c>
      <c r="C61" s="28">
        <v>2.57</v>
      </c>
      <c r="D61" s="29">
        <v>932286</v>
      </c>
      <c r="E61" s="27" t="s">
        <v>150</v>
      </c>
      <c r="F61" s="28">
        <v>2.67</v>
      </c>
      <c r="G61" s="29">
        <v>172355</v>
      </c>
      <c r="H61" s="32">
        <f>D61+G61+G62</f>
        <v>1199311</v>
      </c>
    </row>
    <row r="62" spans="1:8" ht="13.5" thickTop="1">
      <c r="A62" s="14"/>
      <c r="E62" s="27" t="s">
        <v>151</v>
      </c>
      <c r="F62" s="28">
        <v>2.5</v>
      </c>
      <c r="G62" s="29">
        <v>94670</v>
      </c>
    </row>
    <row r="63" spans="1:8" ht="13.5" thickBot="1">
      <c r="A63" s="26" t="s">
        <v>13</v>
      </c>
      <c r="B63" s="27" t="s">
        <v>152</v>
      </c>
      <c r="D63" s="29">
        <v>47250</v>
      </c>
      <c r="E63" s="27" t="s">
        <v>153</v>
      </c>
      <c r="G63" s="29">
        <v>30500</v>
      </c>
      <c r="H63" s="30">
        <f>D63+G63</f>
        <v>77750</v>
      </c>
    </row>
    <row r="64" spans="1:8" ht="14.25" thickTop="1" thickBot="1">
      <c r="A64" s="31" t="s">
        <v>61</v>
      </c>
      <c r="B64" s="27" t="s">
        <v>154</v>
      </c>
      <c r="D64" s="29">
        <v>756905</v>
      </c>
      <c r="E64" s="27" t="s">
        <v>155</v>
      </c>
      <c r="G64" s="29">
        <v>600000</v>
      </c>
      <c r="H64" s="34">
        <f>D64+G64+G65+G66+G67</f>
        <v>1621550</v>
      </c>
    </row>
    <row r="65" spans="1:8" ht="13.5" thickTop="1">
      <c r="A65" s="14"/>
      <c r="E65" s="27" t="s">
        <v>156</v>
      </c>
      <c r="F65" s="28">
        <v>0.08</v>
      </c>
      <c r="G65" s="29">
        <v>216395</v>
      </c>
    </row>
    <row r="66" spans="1:8">
      <c r="A66" s="14"/>
      <c r="E66" s="27" t="s">
        <v>157</v>
      </c>
      <c r="G66" s="29">
        <v>22000</v>
      </c>
    </row>
    <row r="67" spans="1:8">
      <c r="A67" s="14"/>
      <c r="E67" s="27" t="s">
        <v>158</v>
      </c>
      <c r="G67" s="29">
        <v>26250</v>
      </c>
    </row>
    <row r="68" spans="1:8" ht="13.5" thickBot="1">
      <c r="A68" s="26" t="s">
        <v>14</v>
      </c>
      <c r="B68" s="35" t="s">
        <v>159</v>
      </c>
      <c r="D68" s="29">
        <v>40000</v>
      </c>
      <c r="E68" s="27" t="s">
        <v>160</v>
      </c>
      <c r="G68" s="29">
        <v>15500</v>
      </c>
      <c r="H68" s="30">
        <f>D68+G68+G69</f>
        <v>57500</v>
      </c>
    </row>
    <row r="69" spans="1:8" ht="13.5" thickTop="1">
      <c r="A69" s="14"/>
      <c r="E69" s="27" t="s">
        <v>161</v>
      </c>
      <c r="G69" s="29">
        <v>2000</v>
      </c>
    </row>
    <row r="70" spans="1:8" ht="13.5" thickBot="1">
      <c r="A70" s="26" t="s">
        <v>63</v>
      </c>
      <c r="B70" s="27" t="s">
        <v>162</v>
      </c>
      <c r="C70" s="28">
        <v>1.0069999999999999</v>
      </c>
      <c r="D70" s="29">
        <v>1524797</v>
      </c>
      <c r="E70" s="27" t="s">
        <v>163</v>
      </c>
      <c r="F70" s="28">
        <v>1.28</v>
      </c>
      <c r="G70" s="29">
        <v>1372679</v>
      </c>
      <c r="H70" s="30">
        <f>D70+G70+G71</f>
        <v>2924476</v>
      </c>
    </row>
    <row r="71" spans="1:8" ht="13.5" thickTop="1">
      <c r="A71" s="14"/>
      <c r="E71" s="27" t="s">
        <v>164</v>
      </c>
      <c r="F71" s="28">
        <v>0</v>
      </c>
      <c r="G71" s="29">
        <v>27000</v>
      </c>
    </row>
    <row r="72" spans="1:8" ht="13.5" thickBot="1">
      <c r="A72" s="26" t="s">
        <v>62</v>
      </c>
      <c r="B72" s="27" t="s">
        <v>165</v>
      </c>
      <c r="D72" s="29">
        <v>92900</v>
      </c>
      <c r="H72" s="30">
        <f>D72+D73+G73+G74+G75+G76</f>
        <v>2875014</v>
      </c>
    </row>
    <row r="73" spans="1:8" ht="13.5" thickTop="1">
      <c r="A73" s="14"/>
      <c r="B73" s="27" t="s">
        <v>163</v>
      </c>
      <c r="C73" s="28">
        <v>2</v>
      </c>
      <c r="D73" s="29">
        <v>2228477</v>
      </c>
      <c r="E73" s="27" t="s">
        <v>166</v>
      </c>
      <c r="F73" s="28">
        <v>1.23</v>
      </c>
      <c r="G73" s="29">
        <v>228966</v>
      </c>
    </row>
    <row r="74" spans="1:8">
      <c r="A74" s="14"/>
      <c r="E74" s="27" t="s">
        <v>167</v>
      </c>
      <c r="F74" s="28">
        <v>1.27</v>
      </c>
      <c r="G74" s="29">
        <v>120000</v>
      </c>
    </row>
    <row r="75" spans="1:8">
      <c r="A75" s="14"/>
      <c r="E75" s="27" t="s">
        <v>168</v>
      </c>
      <c r="F75" s="28">
        <v>1</v>
      </c>
      <c r="G75" s="29">
        <v>103771</v>
      </c>
    </row>
    <row r="76" spans="1:8">
      <c r="A76" s="14"/>
      <c r="E76" s="27" t="s">
        <v>169</v>
      </c>
      <c r="F76" s="28">
        <v>1</v>
      </c>
      <c r="G76" s="29">
        <v>100900</v>
      </c>
    </row>
    <row r="77" spans="1:8" ht="13.5" thickBot="1">
      <c r="A77" s="26" t="s">
        <v>27</v>
      </c>
      <c r="B77" s="27" t="s">
        <v>170</v>
      </c>
      <c r="D77" s="29">
        <v>33834</v>
      </c>
      <c r="E77" s="27" t="s">
        <v>171</v>
      </c>
      <c r="G77" s="29">
        <v>6000</v>
      </c>
      <c r="H77" s="30">
        <f>D77+D79+G77+G78+G79+G80+G81</f>
        <v>135654</v>
      </c>
    </row>
    <row r="78" spans="1:8" ht="13.5" thickTop="1">
      <c r="A78" s="14"/>
      <c r="E78" s="27" t="s">
        <v>172</v>
      </c>
      <c r="G78" s="29">
        <v>400</v>
      </c>
    </row>
    <row r="79" spans="1:8">
      <c r="A79" s="14"/>
      <c r="B79" s="27" t="s">
        <v>173</v>
      </c>
      <c r="D79" s="29">
        <v>69170</v>
      </c>
      <c r="E79" s="27" t="s">
        <v>174</v>
      </c>
      <c r="G79" s="29">
        <v>1750</v>
      </c>
    </row>
    <row r="80" spans="1:8">
      <c r="A80" s="14"/>
      <c r="E80" s="27" t="s">
        <v>173</v>
      </c>
      <c r="G80" s="29">
        <v>16500</v>
      </c>
    </row>
    <row r="81" spans="1:8">
      <c r="A81" s="14"/>
      <c r="E81" s="27" t="s">
        <v>175</v>
      </c>
      <c r="G81" s="29">
        <v>8000</v>
      </c>
    </row>
    <row r="82" spans="1:8" ht="13.5" thickBot="1">
      <c r="A82" s="26" t="s">
        <v>38</v>
      </c>
      <c r="B82" s="27" t="s">
        <v>176</v>
      </c>
      <c r="D82" s="29">
        <v>443248</v>
      </c>
      <c r="H82" s="30"/>
    </row>
    <row r="83" spans="1:8" ht="14.25" thickTop="1" thickBot="1">
      <c r="A83" s="26" t="s">
        <v>47</v>
      </c>
      <c r="B83" s="27" t="s">
        <v>177</v>
      </c>
      <c r="D83" s="29">
        <v>260000</v>
      </c>
      <c r="E83" s="27" t="s">
        <v>178</v>
      </c>
      <c r="F83" s="28">
        <v>1</v>
      </c>
      <c r="G83" s="29">
        <v>134294</v>
      </c>
      <c r="H83" s="32">
        <f>D83+G83+G84+G85</f>
        <v>403194</v>
      </c>
    </row>
    <row r="84" spans="1:8" ht="13.5" thickTop="1">
      <c r="A84" s="14"/>
      <c r="E84" s="27" t="s">
        <v>179</v>
      </c>
      <c r="G84" s="29">
        <v>8400</v>
      </c>
    </row>
    <row r="85" spans="1:8">
      <c r="A85" s="14"/>
      <c r="E85" s="27" t="s">
        <v>180</v>
      </c>
      <c r="G85" s="29">
        <v>500</v>
      </c>
    </row>
    <row r="86" spans="1:8" ht="13.5" thickBot="1">
      <c r="A86" s="26" t="s">
        <v>181</v>
      </c>
      <c r="B86" s="27" t="s">
        <v>182</v>
      </c>
      <c r="D86" s="29">
        <v>386775</v>
      </c>
      <c r="E86" s="27" t="s">
        <v>183</v>
      </c>
      <c r="G86" s="29">
        <v>400000</v>
      </c>
      <c r="H86" s="30">
        <f>D86+D87+G86+G87</f>
        <v>871275</v>
      </c>
    </row>
    <row r="87" spans="1:8" ht="13.5" thickTop="1">
      <c r="A87" s="14"/>
      <c r="B87" s="27" t="s">
        <v>184</v>
      </c>
      <c r="D87" s="29">
        <v>81500</v>
      </c>
      <c r="E87" s="27" t="s">
        <v>185</v>
      </c>
      <c r="G87" s="29">
        <v>3000</v>
      </c>
    </row>
    <row r="88" spans="1:8" ht="13.5" thickBot="1">
      <c r="A88" s="26" t="s">
        <v>39</v>
      </c>
      <c r="B88" s="27" t="s">
        <v>186</v>
      </c>
      <c r="D88" s="29">
        <v>160000</v>
      </c>
      <c r="E88" s="27" t="s">
        <v>187</v>
      </c>
      <c r="G88" s="29">
        <v>95000</v>
      </c>
      <c r="H88" s="30">
        <f>D88+D89+D90+G88+G90+G91</f>
        <v>435560</v>
      </c>
    </row>
    <row r="89" spans="1:8" ht="13.5" thickTop="1">
      <c r="A89" s="14"/>
      <c r="B89" s="27" t="s">
        <v>188</v>
      </c>
      <c r="D89" s="29">
        <v>105000</v>
      </c>
    </row>
    <row r="90" spans="1:8">
      <c r="B90" s="27" t="s">
        <v>189</v>
      </c>
      <c r="D90" s="29">
        <v>54500</v>
      </c>
      <c r="E90" s="27" t="s">
        <v>190</v>
      </c>
      <c r="G90" s="29">
        <v>19500</v>
      </c>
    </row>
    <row r="91" spans="1:8">
      <c r="E91" s="27" t="s">
        <v>191</v>
      </c>
      <c r="G91" s="29">
        <v>1560</v>
      </c>
    </row>
    <row r="92" spans="1:8" ht="13.5" thickBot="1">
      <c r="A92" s="26" t="s">
        <v>192</v>
      </c>
      <c r="B92" s="27" t="s">
        <v>154</v>
      </c>
      <c r="D92" s="29">
        <v>0</v>
      </c>
      <c r="E92" s="27" t="s">
        <v>193</v>
      </c>
      <c r="G92" s="29">
        <v>133774</v>
      </c>
      <c r="H92" s="30">
        <v>306094</v>
      </c>
    </row>
    <row r="93" spans="1:8" ht="14.25" thickTop="1" thickBot="1">
      <c r="A93" s="31" t="s">
        <v>55</v>
      </c>
      <c r="B93" s="27" t="s">
        <v>194</v>
      </c>
      <c r="D93" s="29">
        <v>1041943</v>
      </c>
      <c r="E93" s="27" t="s">
        <v>195</v>
      </c>
      <c r="G93" s="29">
        <v>82000</v>
      </c>
      <c r="H93" s="32">
        <f>D93+G93+G94+G95+G96</f>
        <v>1313443</v>
      </c>
    </row>
    <row r="94" spans="1:8" ht="13.5" thickTop="1">
      <c r="A94" s="14"/>
      <c r="E94" s="27" t="s">
        <v>194</v>
      </c>
      <c r="G94" s="29">
        <v>87500</v>
      </c>
    </row>
    <row r="95" spans="1:8">
      <c r="A95" s="14"/>
      <c r="E95" s="27" t="s">
        <v>196</v>
      </c>
      <c r="G95" s="29">
        <v>97500</v>
      </c>
    </row>
    <row r="96" spans="1:8">
      <c r="A96" s="14"/>
      <c r="E96" s="27" t="s">
        <v>197</v>
      </c>
      <c r="G96" s="29">
        <v>4500</v>
      </c>
    </row>
    <row r="97" spans="1:8" ht="13.5" thickBot="1">
      <c r="A97" s="26" t="s">
        <v>198</v>
      </c>
      <c r="B97" s="27" t="s">
        <v>126</v>
      </c>
      <c r="D97" s="29">
        <v>34000</v>
      </c>
      <c r="E97" s="27" t="s">
        <v>199</v>
      </c>
      <c r="G97" s="29">
        <v>10000</v>
      </c>
      <c r="H97" s="30">
        <f>D97+G97</f>
        <v>44000</v>
      </c>
    </row>
    <row r="98" spans="1:8" ht="14.25" thickTop="1" thickBot="1">
      <c r="A98" s="31" t="s">
        <v>28</v>
      </c>
      <c r="B98" s="27" t="s">
        <v>200</v>
      </c>
      <c r="D98" s="29">
        <v>135165</v>
      </c>
      <c r="E98" s="27" t="s">
        <v>201</v>
      </c>
      <c r="G98" s="29">
        <v>10000</v>
      </c>
      <c r="H98" s="30">
        <f>D98+G98</f>
        <v>145165</v>
      </c>
    </row>
    <row r="99" spans="1:8" ht="14.25" thickTop="1" thickBot="1">
      <c r="A99" s="31" t="s">
        <v>48</v>
      </c>
      <c r="B99" s="27" t="s">
        <v>202</v>
      </c>
      <c r="C99" s="28">
        <v>1.92</v>
      </c>
      <c r="D99" s="29">
        <v>837049</v>
      </c>
      <c r="H99" s="32">
        <v>800203</v>
      </c>
    </row>
    <row r="100" spans="1:8" ht="14.25" thickTop="1" thickBot="1">
      <c r="A100" s="31" t="s">
        <v>56</v>
      </c>
      <c r="B100" s="27" t="s">
        <v>203</v>
      </c>
      <c r="C100" s="28">
        <v>1.8</v>
      </c>
      <c r="D100" s="29">
        <v>204249</v>
      </c>
      <c r="E100" s="27" t="s">
        <v>204</v>
      </c>
      <c r="F100" s="28">
        <v>3</v>
      </c>
      <c r="G100" s="29">
        <v>143035</v>
      </c>
      <c r="H100" s="32">
        <f>D100+D101+D107+D109+D112+G100+G101+G102+G103+G104+G105+G106+G107+G108+G109+G110+G111+G112</f>
        <v>1205875</v>
      </c>
    </row>
    <row r="101" spans="1:8" ht="13.5" thickTop="1">
      <c r="A101" s="14"/>
      <c r="B101" s="27" t="s">
        <v>205</v>
      </c>
      <c r="C101" s="28">
        <v>1.56</v>
      </c>
      <c r="D101" s="29">
        <v>125680</v>
      </c>
      <c r="E101" s="27" t="s">
        <v>206</v>
      </c>
      <c r="G101" s="29">
        <v>34709</v>
      </c>
    </row>
    <row r="102" spans="1:8">
      <c r="A102" s="14"/>
      <c r="E102" s="27" t="s">
        <v>207</v>
      </c>
      <c r="G102" s="29">
        <v>12523</v>
      </c>
    </row>
    <row r="103" spans="1:8">
      <c r="A103" s="14"/>
      <c r="E103" s="27" t="s">
        <v>208</v>
      </c>
      <c r="G103" s="29">
        <v>36754</v>
      </c>
    </row>
    <row r="104" spans="1:8">
      <c r="A104" s="14"/>
      <c r="E104" s="27" t="s">
        <v>209</v>
      </c>
      <c r="G104" s="29">
        <v>18207</v>
      </c>
    </row>
    <row r="105" spans="1:8">
      <c r="A105" s="14"/>
      <c r="E105" s="27" t="s">
        <v>210</v>
      </c>
      <c r="G105" s="29">
        <v>12609</v>
      </c>
    </row>
    <row r="106" spans="1:8">
      <c r="A106" s="14"/>
      <c r="E106" s="27" t="s">
        <v>211</v>
      </c>
      <c r="G106" s="29">
        <v>11373</v>
      </c>
    </row>
    <row r="107" spans="1:8">
      <c r="A107" s="14"/>
      <c r="B107" s="27" t="s">
        <v>212</v>
      </c>
      <c r="D107" s="29">
        <v>135500</v>
      </c>
      <c r="E107" s="27" t="s">
        <v>213</v>
      </c>
      <c r="F107" s="28">
        <v>3</v>
      </c>
      <c r="G107" s="29">
        <v>76089</v>
      </c>
    </row>
    <row r="108" spans="1:8">
      <c r="A108" s="14"/>
      <c r="E108" s="27" t="s">
        <v>214</v>
      </c>
      <c r="G108" s="29">
        <v>22538</v>
      </c>
    </row>
    <row r="109" spans="1:8">
      <c r="A109" s="14"/>
      <c r="B109" s="27" t="s">
        <v>215</v>
      </c>
      <c r="C109" s="28">
        <v>2.1800000000000002</v>
      </c>
      <c r="D109" s="29">
        <v>109513</v>
      </c>
      <c r="E109" s="27" t="s">
        <v>216</v>
      </c>
      <c r="G109" s="29">
        <v>16423</v>
      </c>
    </row>
    <row r="110" spans="1:8">
      <c r="A110" s="14"/>
      <c r="E110" s="27" t="s">
        <v>217</v>
      </c>
      <c r="G110" s="29">
        <v>9432</v>
      </c>
    </row>
    <row r="111" spans="1:8">
      <c r="A111" s="14"/>
      <c r="E111" s="27" t="s">
        <v>218</v>
      </c>
      <c r="G111" s="29">
        <v>47089</v>
      </c>
    </row>
    <row r="112" spans="1:8">
      <c r="A112" s="14"/>
      <c r="B112" s="27" t="s">
        <v>219</v>
      </c>
      <c r="D112" s="29">
        <v>117833</v>
      </c>
      <c r="E112" s="27" t="s">
        <v>220</v>
      </c>
      <c r="G112" s="29">
        <v>72319</v>
      </c>
    </row>
    <row r="113" spans="1:8" ht="13.5" thickBot="1">
      <c r="A113" s="26" t="s">
        <v>40</v>
      </c>
      <c r="B113" s="27" t="s">
        <v>221</v>
      </c>
      <c r="D113" s="29">
        <v>0</v>
      </c>
      <c r="E113" s="27" t="s">
        <v>222</v>
      </c>
      <c r="F113" s="28">
        <v>2.5750000000000002</v>
      </c>
      <c r="G113" s="29">
        <v>255000</v>
      </c>
      <c r="H113" s="30">
        <f>D114+G113</f>
        <v>327000</v>
      </c>
    </row>
    <row r="114" spans="1:8" ht="13.5" thickTop="1">
      <c r="A114" s="14"/>
      <c r="B114" s="27" t="s">
        <v>223</v>
      </c>
      <c r="D114" s="29">
        <v>72000</v>
      </c>
    </row>
    <row r="115" spans="1:8" ht="13.5" thickBot="1">
      <c r="A115" s="26" t="s">
        <v>29</v>
      </c>
      <c r="B115" s="27" t="s">
        <v>224</v>
      </c>
      <c r="D115" s="29">
        <v>205793</v>
      </c>
      <c r="E115" s="27" t="s">
        <v>225</v>
      </c>
      <c r="G115" s="29">
        <v>40837</v>
      </c>
      <c r="H115" s="30">
        <f>D115+G115</f>
        <v>246630</v>
      </c>
    </row>
    <row r="116" spans="1:8" ht="14.25" thickTop="1" thickBot="1">
      <c r="A116" s="31" t="s">
        <v>57</v>
      </c>
      <c r="B116" s="27" t="s">
        <v>226</v>
      </c>
      <c r="D116" s="29">
        <v>123827</v>
      </c>
      <c r="H116" s="32">
        <f>D116+D117+D118+D119+D120+G119</f>
        <v>446317</v>
      </c>
    </row>
    <row r="117" spans="1:8" ht="13.5" thickTop="1">
      <c r="A117" s="14"/>
      <c r="B117" s="27" t="s">
        <v>227</v>
      </c>
      <c r="D117" s="29">
        <v>90000</v>
      </c>
    </row>
    <row r="118" spans="1:8">
      <c r="A118" s="14"/>
      <c r="B118" s="27" t="s">
        <v>228</v>
      </c>
      <c r="D118" s="29">
        <v>115000</v>
      </c>
    </row>
    <row r="119" spans="1:8">
      <c r="A119" s="14"/>
      <c r="B119" s="27" t="s">
        <v>229</v>
      </c>
      <c r="D119" s="29">
        <v>95000</v>
      </c>
      <c r="E119" s="27" t="s">
        <v>229</v>
      </c>
      <c r="G119" s="29">
        <v>3490</v>
      </c>
    </row>
    <row r="120" spans="1:8">
      <c r="A120" s="14"/>
      <c r="B120" s="27" t="s">
        <v>182</v>
      </c>
      <c r="D120" s="29">
        <v>19000</v>
      </c>
    </row>
    <row r="121" spans="1:8" ht="13.5" thickBot="1">
      <c r="A121" s="26" t="s">
        <v>16</v>
      </c>
      <c r="B121" s="27" t="s">
        <v>230</v>
      </c>
      <c r="D121" s="29">
        <v>56216</v>
      </c>
      <c r="E121" s="27" t="s">
        <v>231</v>
      </c>
      <c r="G121" s="29">
        <v>7000</v>
      </c>
      <c r="H121" s="30">
        <f>D121+G121</f>
        <v>63216</v>
      </c>
    </row>
    <row r="122" spans="1:8" ht="14.25" thickTop="1" thickBot="1">
      <c r="A122" s="31" t="s">
        <v>41</v>
      </c>
      <c r="B122" s="27" t="s">
        <v>232</v>
      </c>
      <c r="D122" s="29">
        <v>266000</v>
      </c>
      <c r="E122" s="27" t="s">
        <v>233</v>
      </c>
      <c r="F122" s="28">
        <v>2</v>
      </c>
      <c r="G122" s="29">
        <v>124364</v>
      </c>
      <c r="H122" s="32">
        <f>D122+G122+G123</f>
        <v>411364</v>
      </c>
    </row>
    <row r="123" spans="1:8" ht="13.5" thickTop="1">
      <c r="A123" s="14"/>
      <c r="E123" s="27" t="s">
        <v>234</v>
      </c>
      <c r="G123" s="29">
        <v>21000</v>
      </c>
    </row>
    <row r="124" spans="1:8" ht="13.5" thickBot="1">
      <c r="A124" s="26" t="s">
        <v>49</v>
      </c>
      <c r="B124" s="27" t="s">
        <v>235</v>
      </c>
      <c r="D124" s="29">
        <v>291522</v>
      </c>
      <c r="E124" s="27" t="s">
        <v>236</v>
      </c>
      <c r="G124" s="29">
        <v>68025</v>
      </c>
      <c r="H124" s="30">
        <f>D124+D125+D126+G124+G125+G126</f>
        <v>547061</v>
      </c>
    </row>
    <row r="125" spans="1:8" ht="13.5" thickTop="1">
      <c r="A125" s="14"/>
      <c r="B125" s="27" t="s">
        <v>237</v>
      </c>
      <c r="D125" s="29">
        <v>81944</v>
      </c>
      <c r="E125" s="27" t="s">
        <v>238</v>
      </c>
      <c r="G125" s="29">
        <v>1092</v>
      </c>
    </row>
    <row r="126" spans="1:8">
      <c r="A126" s="14"/>
      <c r="B126" s="27" t="s">
        <v>239</v>
      </c>
      <c r="D126" s="29">
        <v>95378</v>
      </c>
      <c r="E126" s="27" t="s">
        <v>240</v>
      </c>
      <c r="G126" s="29">
        <v>9100</v>
      </c>
    </row>
    <row r="127" spans="1:8" ht="13.5" thickBot="1">
      <c r="A127" s="26" t="s">
        <v>50</v>
      </c>
      <c r="B127" s="27" t="s">
        <v>241</v>
      </c>
      <c r="D127" s="29">
        <v>85408</v>
      </c>
      <c r="E127" s="27" t="s">
        <v>242</v>
      </c>
      <c r="G127" s="29">
        <v>345</v>
      </c>
      <c r="H127" s="30">
        <f>D127+D128+D129+D130+G127+G129+G130</f>
        <v>259057</v>
      </c>
    </row>
    <row r="128" spans="1:8" ht="13.5" thickTop="1">
      <c r="A128" s="14"/>
      <c r="B128" s="27" t="s">
        <v>243</v>
      </c>
      <c r="D128" s="29">
        <v>33000</v>
      </c>
    </row>
    <row r="129" spans="1:8">
      <c r="A129" s="14"/>
      <c r="B129" s="27" t="s">
        <v>244</v>
      </c>
      <c r="D129" s="29">
        <v>87072</v>
      </c>
      <c r="E129" s="27" t="s">
        <v>245</v>
      </c>
      <c r="G129" s="29">
        <v>2275</v>
      </c>
    </row>
    <row r="130" spans="1:8">
      <c r="A130" s="14"/>
      <c r="B130" s="27" t="s">
        <v>246</v>
      </c>
      <c r="D130" s="29">
        <v>46957</v>
      </c>
      <c r="E130" s="27" t="s">
        <v>247</v>
      </c>
      <c r="G130" s="29">
        <v>4000</v>
      </c>
    </row>
    <row r="131" spans="1:8" ht="13.5" thickBot="1">
      <c r="A131" s="26" t="s">
        <v>248</v>
      </c>
      <c r="B131" s="27" t="s">
        <v>249</v>
      </c>
      <c r="C131" s="28">
        <v>1</v>
      </c>
      <c r="D131" s="29">
        <v>21575</v>
      </c>
      <c r="H131" s="30">
        <f>D131+D132+G132</f>
        <v>65293</v>
      </c>
    </row>
    <row r="132" spans="1:8" ht="13.5" thickTop="1">
      <c r="A132" s="14"/>
      <c r="B132" s="27" t="s">
        <v>250</v>
      </c>
      <c r="D132" s="29">
        <v>35018</v>
      </c>
      <c r="E132" s="27" t="s">
        <v>251</v>
      </c>
      <c r="G132" s="29">
        <v>8700</v>
      </c>
    </row>
    <row r="133" spans="1:8">
      <c r="A133" s="14"/>
    </row>
    <row r="134" spans="1:8" ht="13.5" thickBot="1">
      <c r="A134" s="26" t="s">
        <v>252</v>
      </c>
      <c r="B134" s="27" t="s">
        <v>253</v>
      </c>
      <c r="C134" s="28">
        <v>1.1000000000000001</v>
      </c>
      <c r="D134" s="29">
        <v>90000</v>
      </c>
      <c r="E134" s="27" t="s">
        <v>254</v>
      </c>
      <c r="G134" s="29">
        <v>4000</v>
      </c>
      <c r="H134" s="30">
        <f>(D134+D136+G134+G135+G136)</f>
        <v>304500</v>
      </c>
    </row>
    <row r="135" spans="1:8" ht="13.5" thickTop="1">
      <c r="A135" s="14"/>
      <c r="E135" s="27" t="s">
        <v>227</v>
      </c>
      <c r="G135" s="29">
        <v>9500</v>
      </c>
    </row>
    <row r="136" spans="1:8">
      <c r="A136" s="14"/>
      <c r="B136" s="27" t="s">
        <v>255</v>
      </c>
      <c r="C136" s="28">
        <v>1.1000000000000001</v>
      </c>
      <c r="D136" s="29">
        <v>166000</v>
      </c>
      <c r="E136" s="27" t="s">
        <v>256</v>
      </c>
      <c r="G136" s="29">
        <v>35000</v>
      </c>
    </row>
    <row r="137" spans="1:8" ht="13.5" thickBot="1">
      <c r="A137" s="26" t="s">
        <v>257</v>
      </c>
      <c r="B137" s="27" t="s">
        <v>258</v>
      </c>
      <c r="D137" s="29">
        <v>154400</v>
      </c>
      <c r="E137" s="27" t="s">
        <v>259</v>
      </c>
      <c r="G137" s="29">
        <v>159400</v>
      </c>
      <c r="H137" s="30">
        <f>D137+G137+G138+G139</f>
        <v>330675</v>
      </c>
    </row>
    <row r="138" spans="1:8" ht="13.5" thickTop="1">
      <c r="A138" s="14"/>
      <c r="E138" s="27" t="s">
        <v>260</v>
      </c>
      <c r="G138" s="29">
        <v>13875</v>
      </c>
    </row>
    <row r="139" spans="1:8">
      <c r="A139" s="14"/>
      <c r="E139" s="27" t="s">
        <v>261</v>
      </c>
      <c r="G139" s="29">
        <v>3000</v>
      </c>
    </row>
    <row r="140" spans="1:8" ht="13.5" thickBot="1">
      <c r="A140" s="26" t="s">
        <v>31</v>
      </c>
      <c r="B140" s="27" t="s">
        <v>262</v>
      </c>
      <c r="D140" s="29">
        <v>223391</v>
      </c>
      <c r="E140" s="27" t="s">
        <v>263</v>
      </c>
      <c r="F140" s="28">
        <v>3</v>
      </c>
      <c r="G140" s="29">
        <v>9500</v>
      </c>
      <c r="H140" s="30">
        <f>D140+G140+G141+G142+G143</f>
        <v>310640</v>
      </c>
    </row>
    <row r="141" spans="1:8" ht="13.5" thickTop="1">
      <c r="A141" s="14"/>
      <c r="E141" s="27" t="s">
        <v>264</v>
      </c>
      <c r="G141" s="29">
        <v>68131</v>
      </c>
    </row>
    <row r="142" spans="1:8">
      <c r="A142" s="14"/>
      <c r="E142" s="27" t="s">
        <v>265</v>
      </c>
      <c r="G142" s="29">
        <v>3872</v>
      </c>
    </row>
    <row r="143" spans="1:8">
      <c r="A143" s="14"/>
      <c r="E143" s="27" t="s">
        <v>266</v>
      </c>
      <c r="G143" s="29">
        <v>5746</v>
      </c>
    </row>
    <row r="144" spans="1:8" ht="13.5" thickBot="1">
      <c r="A144" s="26" t="s">
        <v>18</v>
      </c>
      <c r="B144" s="27" t="s">
        <v>267</v>
      </c>
      <c r="D144" s="29">
        <v>70000</v>
      </c>
      <c r="E144" s="27" t="s">
        <v>268</v>
      </c>
      <c r="G144" s="29">
        <v>3600</v>
      </c>
      <c r="H144" s="30">
        <f>D144+G144+G145</f>
        <v>74800</v>
      </c>
    </row>
    <row r="145" spans="1:8" ht="13.5" thickTop="1">
      <c r="A145" s="14"/>
      <c r="E145" s="27" t="s">
        <v>269</v>
      </c>
      <c r="G145" s="29">
        <v>1200</v>
      </c>
    </row>
    <row r="146" spans="1:8" ht="13.5" thickBot="1">
      <c r="A146" s="26" t="s">
        <v>51</v>
      </c>
      <c r="B146" s="27" t="s">
        <v>270</v>
      </c>
      <c r="D146" s="29">
        <v>696613</v>
      </c>
      <c r="E146" s="27" t="s">
        <v>271</v>
      </c>
      <c r="G146" s="29">
        <v>680491</v>
      </c>
      <c r="H146" s="30">
        <f>D146+G146+G147</f>
        <v>1456184</v>
      </c>
    </row>
    <row r="147" spans="1:8" ht="13.5" thickTop="1">
      <c r="A147" s="14"/>
      <c r="E147" s="27" t="s">
        <v>272</v>
      </c>
      <c r="G147" s="29">
        <v>79080</v>
      </c>
    </row>
    <row r="148" spans="1:8" ht="13.5" thickBot="1">
      <c r="A148" s="26" t="s">
        <v>52</v>
      </c>
      <c r="B148" s="27" t="s">
        <v>273</v>
      </c>
      <c r="D148" s="29">
        <v>42000</v>
      </c>
      <c r="H148" s="30">
        <f>D148+D149+D150+D153+D155+G148+G149+G150+G151+G152+G153+G154</f>
        <v>467721</v>
      </c>
    </row>
    <row r="149" spans="1:8" ht="13.5" thickTop="1">
      <c r="A149" s="14"/>
      <c r="B149" s="27" t="s">
        <v>274</v>
      </c>
      <c r="C149" s="28">
        <v>0.08</v>
      </c>
      <c r="D149" s="29">
        <v>74081</v>
      </c>
      <c r="E149" s="27" t="s">
        <v>275</v>
      </c>
      <c r="F149" s="28">
        <v>1</v>
      </c>
      <c r="G149" s="29">
        <v>52363</v>
      </c>
    </row>
    <row r="150" spans="1:8">
      <c r="A150" s="14"/>
      <c r="B150" s="27" t="s">
        <v>276</v>
      </c>
      <c r="D150" s="29">
        <v>90000</v>
      </c>
    </row>
    <row r="151" spans="1:8">
      <c r="A151" s="14"/>
      <c r="E151" s="27" t="s">
        <v>277</v>
      </c>
      <c r="G151" s="29">
        <v>159560</v>
      </c>
    </row>
    <row r="152" spans="1:8">
      <c r="A152" s="14"/>
      <c r="E152" s="27" t="s">
        <v>278</v>
      </c>
      <c r="G152" s="29">
        <v>2500</v>
      </c>
    </row>
    <row r="153" spans="1:8">
      <c r="A153" s="14"/>
      <c r="B153" s="27" t="s">
        <v>279</v>
      </c>
      <c r="D153" s="29">
        <v>40667</v>
      </c>
      <c r="E153" s="27" t="s">
        <v>280</v>
      </c>
      <c r="G153" s="29">
        <v>3550</v>
      </c>
    </row>
    <row r="154" spans="1:8">
      <c r="A154" s="14"/>
      <c r="E154" s="27" t="s">
        <v>281</v>
      </c>
      <c r="G154" s="29">
        <v>500</v>
      </c>
    </row>
    <row r="155" spans="1:8">
      <c r="A155" s="14"/>
      <c r="B155" s="27" t="s">
        <v>182</v>
      </c>
      <c r="D155" s="29">
        <v>2500</v>
      </c>
    </row>
    <row r="156" spans="1:8" ht="13.5" thickBot="1">
      <c r="A156" s="26" t="s">
        <v>32</v>
      </c>
      <c r="B156" s="27" t="s">
        <v>175</v>
      </c>
      <c r="C156" s="28">
        <v>1.04</v>
      </c>
      <c r="D156" s="29">
        <v>122727</v>
      </c>
      <c r="E156" s="27" t="s">
        <v>282</v>
      </c>
      <c r="G156" s="29">
        <v>15000</v>
      </c>
      <c r="H156" s="30">
        <f>D156+G156</f>
        <v>137727</v>
      </c>
    </row>
    <row r="157" spans="1:8" ht="14.25" thickTop="1" thickBot="1">
      <c r="A157" s="31" t="s">
        <v>43</v>
      </c>
      <c r="B157" s="27" t="s">
        <v>283</v>
      </c>
      <c r="C157" s="28">
        <v>1.41</v>
      </c>
      <c r="D157" s="29">
        <v>648422</v>
      </c>
      <c r="H157" s="29">
        <v>648422</v>
      </c>
    </row>
    <row r="158" spans="1:8" ht="14.25" thickTop="1" thickBot="1">
      <c r="A158" s="31" t="s">
        <v>284</v>
      </c>
      <c r="B158" s="27" t="s">
        <v>285</v>
      </c>
      <c r="D158" s="29">
        <v>347346</v>
      </c>
      <c r="E158" s="27" t="s">
        <v>286</v>
      </c>
      <c r="G158" s="29">
        <v>271275</v>
      </c>
      <c r="H158" s="32">
        <f>D158+G158+G159</f>
        <v>633161</v>
      </c>
    </row>
    <row r="159" spans="1:8" ht="13.5" thickTop="1">
      <c r="A159" s="14"/>
      <c r="E159" s="27" t="s">
        <v>287</v>
      </c>
      <c r="G159" s="29">
        <v>14540</v>
      </c>
    </row>
    <row r="160" spans="1:8" ht="13.5" thickBot="1">
      <c r="A160" s="26" t="s">
        <v>33</v>
      </c>
      <c r="B160" s="27" t="s">
        <v>288</v>
      </c>
      <c r="C160" s="28">
        <v>1</v>
      </c>
      <c r="D160" s="29">
        <v>111497</v>
      </c>
      <c r="E160" s="27" t="s">
        <v>289</v>
      </c>
      <c r="G160" s="29">
        <v>86157</v>
      </c>
      <c r="H160" s="30">
        <f>D160+G160</f>
        <v>197654</v>
      </c>
    </row>
    <row r="161" spans="1:8" ht="14.25" thickTop="1" thickBot="1">
      <c r="A161" s="31" t="s">
        <v>19</v>
      </c>
      <c r="B161" s="27" t="s">
        <v>75</v>
      </c>
      <c r="D161" s="29">
        <v>29200</v>
      </c>
      <c r="E161" s="27" t="s">
        <v>290</v>
      </c>
      <c r="G161" s="29">
        <v>2400</v>
      </c>
      <c r="H161" s="32">
        <f>D161+G161+G162</f>
        <v>32600</v>
      </c>
    </row>
    <row r="162" spans="1:8" ht="13.5" thickTop="1">
      <c r="A162" s="33"/>
      <c r="E162" s="27" t="s">
        <v>291</v>
      </c>
      <c r="G162" s="29">
        <v>1000</v>
      </c>
      <c r="H162" s="36"/>
    </row>
    <row r="163" spans="1:8" ht="13.5" thickBot="1">
      <c r="A163" s="37" t="s">
        <v>34</v>
      </c>
      <c r="B163" s="27" t="s">
        <v>292</v>
      </c>
      <c r="D163" s="29">
        <v>155000</v>
      </c>
      <c r="E163" s="27" t="s">
        <v>293</v>
      </c>
      <c r="F163" s="28">
        <v>1</v>
      </c>
      <c r="G163" s="29">
        <v>50000</v>
      </c>
      <c r="H163" s="30">
        <f>D163+G163</f>
        <v>205000</v>
      </c>
    </row>
    <row r="164" spans="1:8" ht="13.5" thickTop="1"/>
    <row r="165" spans="1:8">
      <c r="A165" s="38" t="s">
        <v>294</v>
      </c>
      <c r="D165" s="39"/>
      <c r="E165" s="23"/>
      <c r="F165" s="40"/>
      <c r="G165" s="39"/>
      <c r="H165" s="39"/>
    </row>
    <row r="167" spans="1:8">
      <c r="A167" t="s">
        <v>295</v>
      </c>
    </row>
  </sheetData>
  <phoneticPr fontId="0" type="noConversion"/>
  <printOptions gridLines="1"/>
  <pageMargins left="0.75" right="0.75" top="1" bottom="1" header="0.5" footer="0.5"/>
  <pageSetup scale="78" orientation="landscape" r:id="rId1"/>
  <headerFooter alignWithMargins="0">
    <oddHeader>&amp;C&amp;"Arial,Bold"&amp;12Local Funding by County and City FY06</oddHeader>
    <oddFooter xml:space="preserve">&amp;LMississippi Public Library Statistics, FY06, Local Funding&amp;R&amp;9 </oddFooter>
  </headerFooter>
  <rowBreaks count="2" manualBreakCount="2">
    <brk id="46" max="7" man="1"/>
    <brk id="12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88"/>
  <sheetViews>
    <sheetView topLeftCell="A16" zoomScaleNormal="100" workbookViewId="0">
      <selection activeCell="A27" sqref="A27"/>
    </sheetView>
  </sheetViews>
  <sheetFormatPr defaultRowHeight="12.75"/>
  <cols>
    <col min="1" max="1" width="58.5703125" customWidth="1"/>
    <col min="2" max="2" width="14.7109375" style="97" customWidth="1"/>
    <col min="3" max="3" width="13.85546875" customWidth="1"/>
    <col min="4" max="4" width="17.42578125" customWidth="1"/>
    <col min="5" max="5" width="19.28515625" customWidth="1"/>
    <col min="6" max="6" width="18.28515625" style="43" customWidth="1"/>
  </cols>
  <sheetData>
    <row r="1" spans="1:6" ht="51">
      <c r="A1" s="14" t="s">
        <v>72</v>
      </c>
      <c r="B1" s="97" t="s">
        <v>67</v>
      </c>
      <c r="C1" s="54" t="s">
        <v>725</v>
      </c>
      <c r="D1" s="54" t="s">
        <v>724</v>
      </c>
      <c r="E1" s="54" t="s">
        <v>740</v>
      </c>
      <c r="F1" s="55" t="s">
        <v>299</v>
      </c>
    </row>
    <row r="2" spans="1:6">
      <c r="A2" s="14"/>
      <c r="C2" s="54"/>
      <c r="D2" s="54"/>
      <c r="E2" s="54"/>
    </row>
    <row r="3" spans="1:6" s="9" customFormat="1" ht="14.25">
      <c r="A3" s="56" t="s">
        <v>40</v>
      </c>
      <c r="B3" s="143" t="s">
        <v>221</v>
      </c>
      <c r="C3" s="8">
        <v>32626</v>
      </c>
      <c r="D3" s="57">
        <v>0</v>
      </c>
      <c r="E3" s="58">
        <v>192500643</v>
      </c>
      <c r="F3" s="59">
        <f t="shared" ref="F3:F34" si="0">(D3/E3)</f>
        <v>0</v>
      </c>
    </row>
    <row r="4" spans="1:6" ht="14.25">
      <c r="A4" s="60" t="s">
        <v>52</v>
      </c>
      <c r="B4" s="116" t="s">
        <v>273</v>
      </c>
      <c r="C4" s="99">
        <v>9401</v>
      </c>
      <c r="D4" s="61">
        <v>42000</v>
      </c>
      <c r="E4" s="62">
        <v>146639030</v>
      </c>
      <c r="F4" s="63">
        <f t="shared" si="0"/>
        <v>2.8641760655399862E-4</v>
      </c>
    </row>
    <row r="5" spans="1:6" s="123" customFormat="1" ht="14.25">
      <c r="A5" s="118" t="s">
        <v>52</v>
      </c>
      <c r="B5" s="118" t="s">
        <v>276</v>
      </c>
      <c r="C5" s="119">
        <v>37572</v>
      </c>
      <c r="D5" s="120">
        <v>90000</v>
      </c>
      <c r="E5" s="121">
        <v>242288387</v>
      </c>
      <c r="F5" s="122">
        <f t="shared" si="0"/>
        <v>3.7145816650304417E-4</v>
      </c>
    </row>
    <row r="6" spans="1:6" ht="14.25">
      <c r="A6" s="60" t="s">
        <v>50</v>
      </c>
      <c r="B6" s="116" t="s">
        <v>243</v>
      </c>
      <c r="C6" s="11">
        <v>13103</v>
      </c>
      <c r="D6" s="61">
        <v>33000</v>
      </c>
      <c r="E6" s="62">
        <v>72515617</v>
      </c>
      <c r="F6" s="63">
        <f t="shared" si="0"/>
        <v>4.5507438763156354E-4</v>
      </c>
    </row>
    <row r="7" spans="1:6" s="9" customFormat="1" ht="14.25">
      <c r="A7" s="56" t="s">
        <v>19</v>
      </c>
      <c r="B7" s="143" t="s">
        <v>75</v>
      </c>
      <c r="C7" s="113">
        <v>13401</v>
      </c>
      <c r="D7" s="57">
        <v>29200</v>
      </c>
      <c r="E7" s="58">
        <v>58099543</v>
      </c>
      <c r="F7" s="59">
        <f t="shared" si="0"/>
        <v>5.0258570880669406E-4</v>
      </c>
    </row>
    <row r="8" spans="1:6" ht="14.25">
      <c r="A8" s="60" t="s">
        <v>50</v>
      </c>
      <c r="B8" s="116" t="s">
        <v>246</v>
      </c>
      <c r="C8" s="138">
        <v>15608</v>
      </c>
      <c r="D8" s="61">
        <v>46957</v>
      </c>
      <c r="E8" s="62">
        <v>90861393</v>
      </c>
      <c r="F8" s="63">
        <f t="shared" si="0"/>
        <v>5.1679815210405153E-4</v>
      </c>
    </row>
    <row r="9" spans="1:6" ht="14.25">
      <c r="A9" s="60" t="s">
        <v>25</v>
      </c>
      <c r="B9" s="116" t="s">
        <v>131</v>
      </c>
      <c r="C9" s="11">
        <v>22861</v>
      </c>
      <c r="D9" s="61">
        <v>85000</v>
      </c>
      <c r="E9" s="62">
        <v>164217759</v>
      </c>
      <c r="F9" s="63">
        <f t="shared" si="0"/>
        <v>5.1760540709850993E-4</v>
      </c>
    </row>
    <row r="10" spans="1:6" s="9" customFormat="1" ht="14.25">
      <c r="A10" s="56" t="s">
        <v>61</v>
      </c>
      <c r="B10" s="143" t="s">
        <v>154</v>
      </c>
      <c r="C10" s="113">
        <v>171875</v>
      </c>
      <c r="D10" s="57">
        <v>756905</v>
      </c>
      <c r="E10" s="58">
        <v>1424685041</v>
      </c>
      <c r="F10" s="59">
        <f t="shared" si="0"/>
        <v>5.3127882880606451E-4</v>
      </c>
    </row>
    <row r="11" spans="1:6" s="68" customFormat="1" ht="14.25">
      <c r="A11" s="64" t="s">
        <v>23</v>
      </c>
      <c r="B11" s="118" t="s">
        <v>108</v>
      </c>
      <c r="C11" s="112">
        <v>29223</v>
      </c>
      <c r="D11" s="65">
        <v>84333</v>
      </c>
      <c r="E11" s="66">
        <v>156481882</v>
      </c>
      <c r="F11" s="67">
        <f t="shared" si="0"/>
        <v>5.3893140165581601E-4</v>
      </c>
    </row>
    <row r="12" spans="1:6" ht="14.25">
      <c r="A12" s="60" t="s">
        <v>50</v>
      </c>
      <c r="B12" s="116" t="s">
        <v>241</v>
      </c>
      <c r="C12" s="11">
        <v>20447</v>
      </c>
      <c r="D12" s="61">
        <v>85408</v>
      </c>
      <c r="E12" s="62">
        <v>158277253</v>
      </c>
      <c r="F12" s="63">
        <f t="shared" si="0"/>
        <v>5.3961007271209084E-4</v>
      </c>
    </row>
    <row r="13" spans="1:6" ht="14.25">
      <c r="A13" s="60" t="s">
        <v>42</v>
      </c>
      <c r="B13" s="116" t="s">
        <v>258</v>
      </c>
      <c r="C13" s="96">
        <v>41633</v>
      </c>
      <c r="D13" s="61">
        <v>154400</v>
      </c>
      <c r="E13" s="62">
        <v>285003660</v>
      </c>
      <c r="F13" s="63">
        <f t="shared" si="0"/>
        <v>5.4174742878740573E-4</v>
      </c>
    </row>
    <row r="14" spans="1:6" ht="14.25">
      <c r="A14" s="60" t="s">
        <v>52</v>
      </c>
      <c r="B14" s="116" t="s">
        <v>274</v>
      </c>
      <c r="C14" s="138">
        <v>21210</v>
      </c>
      <c r="D14" s="61">
        <v>74081</v>
      </c>
      <c r="E14" s="62">
        <v>134709739</v>
      </c>
      <c r="F14" s="63">
        <f t="shared" si="0"/>
        <v>5.4993054362609966E-4</v>
      </c>
    </row>
    <row r="15" spans="1:6" s="9" customFormat="1" ht="14.25">
      <c r="A15" s="56" t="s">
        <v>181</v>
      </c>
      <c r="B15" s="143" t="s">
        <v>182</v>
      </c>
      <c r="C15" s="8">
        <v>79714</v>
      </c>
      <c r="D15" s="57">
        <v>386775</v>
      </c>
      <c r="E15" s="58">
        <v>683438111</v>
      </c>
      <c r="F15" s="59">
        <f t="shared" si="0"/>
        <v>5.6592541998290761E-4</v>
      </c>
    </row>
    <row r="16" spans="1:6" ht="14.25">
      <c r="A16" s="60" t="s">
        <v>24</v>
      </c>
      <c r="B16" s="116" t="s">
        <v>124</v>
      </c>
      <c r="C16" s="11">
        <v>17631</v>
      </c>
      <c r="D16" s="61">
        <v>80000</v>
      </c>
      <c r="E16" s="62">
        <v>139296345</v>
      </c>
      <c r="F16" s="63">
        <f t="shared" si="0"/>
        <v>5.7431514086030036E-4</v>
      </c>
    </row>
    <row r="17" spans="1:6" ht="14.25">
      <c r="A17" s="60" t="s">
        <v>36</v>
      </c>
      <c r="B17" s="116" t="s">
        <v>106</v>
      </c>
      <c r="C17" s="95">
        <v>59773</v>
      </c>
      <c r="D17" s="61">
        <v>294467</v>
      </c>
      <c r="E17" s="62">
        <v>495660043</v>
      </c>
      <c r="F17" s="63">
        <f t="shared" si="0"/>
        <v>5.9409065580055234E-4</v>
      </c>
    </row>
    <row r="18" spans="1:6" ht="14.25">
      <c r="A18" s="60" t="s">
        <v>47</v>
      </c>
      <c r="B18" s="116" t="s">
        <v>177</v>
      </c>
      <c r="C18" s="11">
        <v>66715</v>
      </c>
      <c r="D18" s="61">
        <v>260000</v>
      </c>
      <c r="E18" s="62">
        <v>403187890</v>
      </c>
      <c r="F18" s="63">
        <f t="shared" si="0"/>
        <v>6.4486063805140579E-4</v>
      </c>
    </row>
    <row r="19" spans="1:6" ht="14.25">
      <c r="A19" s="56" t="s">
        <v>27</v>
      </c>
      <c r="B19" s="143" t="s">
        <v>173</v>
      </c>
      <c r="C19" s="11">
        <v>22413</v>
      </c>
      <c r="D19" s="57">
        <v>69170</v>
      </c>
      <c r="E19" s="58">
        <v>106524451</v>
      </c>
      <c r="F19" s="59">
        <f t="shared" si="0"/>
        <v>6.4933448941220076E-4</v>
      </c>
    </row>
    <row r="20" spans="1:6" s="68" customFormat="1" ht="14.25">
      <c r="A20" s="64" t="s">
        <v>57</v>
      </c>
      <c r="B20" s="118" t="s">
        <v>226</v>
      </c>
      <c r="C20" s="112">
        <v>35589</v>
      </c>
      <c r="D20" s="65">
        <v>123827</v>
      </c>
      <c r="E20" s="66">
        <v>186640723</v>
      </c>
      <c r="F20" s="67">
        <f t="shared" si="0"/>
        <v>6.6345113761694975E-4</v>
      </c>
    </row>
    <row r="21" spans="1:6" ht="14.25">
      <c r="A21" s="60" t="s">
        <v>27</v>
      </c>
      <c r="B21" s="116" t="s">
        <v>170</v>
      </c>
      <c r="C21" s="11">
        <v>10108</v>
      </c>
      <c r="D21" s="61">
        <v>33834</v>
      </c>
      <c r="E21" s="62">
        <v>50810841</v>
      </c>
      <c r="F21" s="63">
        <f t="shared" si="0"/>
        <v>6.6588151926082076E-4</v>
      </c>
    </row>
    <row r="22" spans="1:6" s="68" customFormat="1" ht="14.25">
      <c r="A22" s="64" t="s">
        <v>52</v>
      </c>
      <c r="B22" s="118" t="s">
        <v>279</v>
      </c>
      <c r="C22" s="139">
        <v>10041</v>
      </c>
      <c r="D22" s="65">
        <v>40667</v>
      </c>
      <c r="E22" s="66">
        <v>60205134</v>
      </c>
      <c r="F22" s="67">
        <f t="shared" si="0"/>
        <v>6.7547395542712349E-4</v>
      </c>
    </row>
    <row r="23" spans="1:6" s="9" customFormat="1" ht="14.25">
      <c r="A23" s="56" t="s">
        <v>39</v>
      </c>
      <c r="B23" s="143" t="s">
        <v>186</v>
      </c>
      <c r="C23" s="140">
        <v>34404</v>
      </c>
      <c r="D23" s="57">
        <v>160000</v>
      </c>
      <c r="E23" s="58">
        <v>229697834</v>
      </c>
      <c r="F23" s="59">
        <f t="shared" si="0"/>
        <v>6.9656729980309699E-4</v>
      </c>
    </row>
    <row r="24" spans="1:6" s="68" customFormat="1" ht="14.25">
      <c r="A24" s="64" t="s">
        <v>15</v>
      </c>
      <c r="B24" s="118" t="s">
        <v>126</v>
      </c>
      <c r="C24" s="111">
        <v>9289</v>
      </c>
      <c r="D24" s="65">
        <v>34000</v>
      </c>
      <c r="E24" s="66">
        <v>48373032</v>
      </c>
      <c r="F24" s="67">
        <f t="shared" si="0"/>
        <v>7.0287097157771712E-4</v>
      </c>
    </row>
    <row r="25" spans="1:6" s="68" customFormat="1" ht="14.25">
      <c r="A25" s="64" t="s">
        <v>57</v>
      </c>
      <c r="B25" s="118" t="s">
        <v>229</v>
      </c>
      <c r="C25" s="112">
        <v>19112</v>
      </c>
      <c r="D25" s="65">
        <v>95000</v>
      </c>
      <c r="E25" s="66">
        <v>131778206</v>
      </c>
      <c r="F25" s="67">
        <f t="shared" si="0"/>
        <v>7.2090828129804706E-4</v>
      </c>
    </row>
    <row r="26" spans="1:6" ht="14.25">
      <c r="A26" s="60" t="s">
        <v>14</v>
      </c>
      <c r="B26" s="116" t="s">
        <v>159</v>
      </c>
      <c r="C26" s="96">
        <v>10393</v>
      </c>
      <c r="D26" s="61">
        <v>40000</v>
      </c>
      <c r="E26" s="62">
        <v>54434918</v>
      </c>
      <c r="F26" s="63">
        <f t="shared" si="0"/>
        <v>7.3482245348472828E-4</v>
      </c>
    </row>
    <row r="27" spans="1:6" s="9" customFormat="1" ht="14.25">
      <c r="A27" s="56" t="s">
        <v>24</v>
      </c>
      <c r="B27" s="143" t="s">
        <v>128</v>
      </c>
      <c r="C27" s="8">
        <v>18197</v>
      </c>
      <c r="D27" s="57">
        <v>85000</v>
      </c>
      <c r="E27" s="58">
        <v>113946532</v>
      </c>
      <c r="F27" s="59">
        <f t="shared" si="0"/>
        <v>7.4596390524636592E-4</v>
      </c>
    </row>
    <row r="28" spans="1:6" ht="14.25">
      <c r="A28" s="60" t="s">
        <v>181</v>
      </c>
      <c r="B28" s="116" t="s">
        <v>184</v>
      </c>
      <c r="C28" s="138">
        <v>23352</v>
      </c>
      <c r="D28" s="61">
        <v>81500</v>
      </c>
      <c r="E28" s="62">
        <v>107439417</v>
      </c>
      <c r="F28" s="63">
        <f t="shared" si="0"/>
        <v>7.5856703503891874E-4</v>
      </c>
    </row>
    <row r="29" spans="1:6" ht="14.25">
      <c r="A29" s="60" t="s">
        <v>23</v>
      </c>
      <c r="B29" s="116" t="s">
        <v>113</v>
      </c>
      <c r="C29" s="138">
        <v>9194</v>
      </c>
      <c r="D29" s="61">
        <v>39523</v>
      </c>
      <c r="E29" s="62">
        <v>50982458</v>
      </c>
      <c r="F29" s="63">
        <f t="shared" si="0"/>
        <v>7.7522743214930904E-4</v>
      </c>
    </row>
    <row r="30" spans="1:6" s="68" customFormat="1" ht="14.25">
      <c r="A30" s="64" t="s">
        <v>28</v>
      </c>
      <c r="B30" s="118" t="s">
        <v>200</v>
      </c>
      <c r="C30" s="141">
        <v>35853</v>
      </c>
      <c r="D30" s="65">
        <v>135165</v>
      </c>
      <c r="E30" s="66">
        <v>173102897</v>
      </c>
      <c r="F30" s="67">
        <f t="shared" si="0"/>
        <v>7.8083615203736309E-4</v>
      </c>
    </row>
    <row r="31" spans="1:6" s="9" customFormat="1" ht="14.25">
      <c r="A31" s="56" t="s">
        <v>57</v>
      </c>
      <c r="B31" s="143" t="s">
        <v>227</v>
      </c>
      <c r="C31" s="8">
        <v>25615</v>
      </c>
      <c r="D31" s="57">
        <v>90000</v>
      </c>
      <c r="E31" s="58">
        <v>113468783</v>
      </c>
      <c r="F31" s="59">
        <f t="shared" si="0"/>
        <v>7.9316969496359192E-4</v>
      </c>
    </row>
    <row r="32" spans="1:6" s="68" customFormat="1" ht="14.25">
      <c r="A32" s="64" t="s">
        <v>46</v>
      </c>
      <c r="B32" s="118" t="s">
        <v>119</v>
      </c>
      <c r="C32" s="112">
        <v>18998</v>
      </c>
      <c r="D32" s="65">
        <v>69000</v>
      </c>
      <c r="E32" s="66">
        <v>86144770</v>
      </c>
      <c r="F32" s="67">
        <f t="shared" si="0"/>
        <v>8.0097723866463398E-4</v>
      </c>
    </row>
    <row r="33" spans="1:6" s="68" customFormat="1" ht="14.25">
      <c r="A33" s="60" t="s">
        <v>46</v>
      </c>
      <c r="B33" s="116" t="s">
        <v>115</v>
      </c>
      <c r="C33" s="138">
        <v>14647</v>
      </c>
      <c r="D33" s="61">
        <v>56000</v>
      </c>
      <c r="E33" s="62">
        <v>69755702</v>
      </c>
      <c r="F33" s="63">
        <f t="shared" si="0"/>
        <v>8.0280175518841453E-4</v>
      </c>
    </row>
    <row r="34" spans="1:6" ht="14.25">
      <c r="A34" s="60" t="s">
        <v>12</v>
      </c>
      <c r="B34" s="116" t="s">
        <v>84</v>
      </c>
      <c r="C34" s="130">
        <v>10326</v>
      </c>
      <c r="D34" s="61">
        <v>60500</v>
      </c>
      <c r="E34" s="62">
        <v>74620695</v>
      </c>
      <c r="F34" s="63">
        <f t="shared" si="0"/>
        <v>8.1076703989422778E-4</v>
      </c>
    </row>
    <row r="35" spans="1:6" s="9" customFormat="1" ht="14.25">
      <c r="A35" s="56" t="s">
        <v>13</v>
      </c>
      <c r="B35" s="143" t="s">
        <v>152</v>
      </c>
      <c r="C35" s="8">
        <v>11487</v>
      </c>
      <c r="D35" s="57">
        <v>47250</v>
      </c>
      <c r="E35" s="58">
        <v>58232598</v>
      </c>
      <c r="F35" s="59">
        <f t="shared" ref="F35:F66" si="1">(D35/E35)</f>
        <v>8.1140120178048729E-4</v>
      </c>
    </row>
    <row r="36" spans="1:6" ht="14.25">
      <c r="A36" s="60" t="s">
        <v>62</v>
      </c>
      <c r="B36" s="116" t="s">
        <v>165</v>
      </c>
      <c r="C36" s="11">
        <v>21828</v>
      </c>
      <c r="D36" s="61">
        <v>92900</v>
      </c>
      <c r="E36" s="62">
        <v>112171122</v>
      </c>
      <c r="F36" s="63">
        <f t="shared" si="1"/>
        <v>8.2819890131793461E-4</v>
      </c>
    </row>
    <row r="37" spans="1:6" ht="14.25">
      <c r="A37" s="64" t="s">
        <v>60</v>
      </c>
      <c r="B37" s="118" t="s">
        <v>137</v>
      </c>
      <c r="C37" s="11">
        <v>40865</v>
      </c>
      <c r="D37" s="65">
        <v>310363</v>
      </c>
      <c r="E37" s="66">
        <v>371850474</v>
      </c>
      <c r="F37" s="67">
        <f t="shared" si="1"/>
        <v>8.3464462653878456E-4</v>
      </c>
    </row>
    <row r="38" spans="1:6" s="68" customFormat="1" ht="14.25">
      <c r="A38" s="60" t="s">
        <v>41</v>
      </c>
      <c r="B38" s="116" t="s">
        <v>232</v>
      </c>
      <c r="C38" s="96">
        <v>57099</v>
      </c>
      <c r="D38" s="61">
        <v>266000</v>
      </c>
      <c r="E38" s="62">
        <v>318221232</v>
      </c>
      <c r="F38" s="63">
        <f t="shared" si="1"/>
        <v>8.3589645583422294E-4</v>
      </c>
    </row>
    <row r="39" spans="1:6" s="9" customFormat="1" ht="14.25">
      <c r="A39" s="56" t="s">
        <v>32</v>
      </c>
      <c r="B39" s="143" t="s">
        <v>175</v>
      </c>
      <c r="C39" s="113">
        <v>27008</v>
      </c>
      <c r="D39" s="57">
        <v>122727</v>
      </c>
      <c r="E39" s="58">
        <v>145789044</v>
      </c>
      <c r="F39" s="59">
        <f t="shared" si="1"/>
        <v>8.4181222835921744E-4</v>
      </c>
    </row>
    <row r="40" spans="1:6" ht="14.25">
      <c r="A40" s="60" t="s">
        <v>60</v>
      </c>
      <c r="B40" s="116" t="s">
        <v>132</v>
      </c>
      <c r="C40" s="138">
        <v>144706</v>
      </c>
      <c r="D40" s="61">
        <v>1073250</v>
      </c>
      <c r="E40" s="62">
        <v>1265478828</v>
      </c>
      <c r="F40" s="63">
        <f t="shared" si="1"/>
        <v>8.4809795016183389E-4</v>
      </c>
    </row>
    <row r="41" spans="1:6" s="68" customFormat="1" ht="14.25">
      <c r="A41" s="64" t="s">
        <v>18</v>
      </c>
      <c r="B41" s="118" t="s">
        <v>267</v>
      </c>
      <c r="C41" s="141">
        <v>13798</v>
      </c>
      <c r="D41" s="65">
        <v>70000</v>
      </c>
      <c r="E41" s="66">
        <v>81362930</v>
      </c>
      <c r="F41" s="67">
        <f t="shared" si="1"/>
        <v>8.6034266465084288E-4</v>
      </c>
    </row>
    <row r="42" spans="1:6" ht="14.25">
      <c r="A42" s="60" t="s">
        <v>26</v>
      </c>
      <c r="B42" s="116" t="s">
        <v>147</v>
      </c>
      <c r="C42" s="138">
        <v>35752</v>
      </c>
      <c r="D42" s="61">
        <v>171935</v>
      </c>
      <c r="E42" s="62">
        <v>198597731</v>
      </c>
      <c r="F42" s="63">
        <f t="shared" si="1"/>
        <v>8.6574503713740818E-4</v>
      </c>
    </row>
    <row r="43" spans="1:6" s="9" customFormat="1" ht="14.25">
      <c r="A43" s="56" t="s">
        <v>49</v>
      </c>
      <c r="B43" s="143" t="s">
        <v>237</v>
      </c>
      <c r="C43" s="8">
        <v>13466</v>
      </c>
      <c r="D43" s="57">
        <v>81944</v>
      </c>
      <c r="E43" s="58">
        <v>92652556</v>
      </c>
      <c r="F43" s="59">
        <f t="shared" si="1"/>
        <v>8.8442244378018019E-4</v>
      </c>
    </row>
    <row r="44" spans="1:6" ht="14.25">
      <c r="A44" s="64" t="s">
        <v>39</v>
      </c>
      <c r="B44" s="118" t="s">
        <v>188</v>
      </c>
      <c r="C44" s="11">
        <v>13457</v>
      </c>
      <c r="D44" s="65">
        <v>105000</v>
      </c>
      <c r="E44" s="66">
        <v>117989883</v>
      </c>
      <c r="F44" s="67">
        <f t="shared" si="1"/>
        <v>8.8990680667087364E-4</v>
      </c>
    </row>
    <row r="45" spans="1:6" ht="14.25">
      <c r="A45" s="60" t="s">
        <v>55</v>
      </c>
      <c r="B45" s="116" t="s">
        <v>194</v>
      </c>
      <c r="C45" s="130">
        <v>87419</v>
      </c>
      <c r="D45" s="61">
        <v>1041943</v>
      </c>
      <c r="E45" s="62">
        <v>1167033100</v>
      </c>
      <c r="F45" s="63">
        <f t="shared" si="1"/>
        <v>8.9281358000899884E-4</v>
      </c>
    </row>
    <row r="46" spans="1:6" s="68" customFormat="1" ht="14.25">
      <c r="A46" s="64" t="s">
        <v>297</v>
      </c>
      <c r="B46" s="118" t="s">
        <v>250</v>
      </c>
      <c r="C46" s="112">
        <v>5851</v>
      </c>
      <c r="D46" s="65">
        <v>35018</v>
      </c>
      <c r="E46" s="66">
        <v>39210747</v>
      </c>
      <c r="F46" s="67">
        <f t="shared" si="1"/>
        <v>8.930714836929783E-4</v>
      </c>
    </row>
    <row r="47" spans="1:6" s="9" customFormat="1" ht="14.25">
      <c r="A47" s="56" t="s">
        <v>33</v>
      </c>
      <c r="B47" s="143" t="s">
        <v>288</v>
      </c>
      <c r="C47" s="142">
        <v>21087</v>
      </c>
      <c r="D47" s="57">
        <v>111497</v>
      </c>
      <c r="E47" s="58">
        <v>122354971</v>
      </c>
      <c r="F47" s="59">
        <f t="shared" si="1"/>
        <v>9.1125844000240904E-4</v>
      </c>
    </row>
    <row r="48" spans="1:6" s="68" customFormat="1" ht="14.25">
      <c r="A48" s="64" t="s">
        <v>39</v>
      </c>
      <c r="B48" s="118" t="s">
        <v>189</v>
      </c>
      <c r="C48" s="112">
        <v>8269</v>
      </c>
      <c r="D48" s="65">
        <v>54500</v>
      </c>
      <c r="E48" s="66">
        <v>58949253</v>
      </c>
      <c r="F48" s="67">
        <f t="shared" si="1"/>
        <v>9.2452401390056627E-4</v>
      </c>
    </row>
    <row r="49" spans="1:6" s="68" customFormat="1" ht="14.25">
      <c r="A49" s="64" t="s">
        <v>16</v>
      </c>
      <c r="B49" s="118" t="s">
        <v>230</v>
      </c>
      <c r="C49" s="111">
        <v>12051</v>
      </c>
      <c r="D49" s="65">
        <v>56216</v>
      </c>
      <c r="E49" s="66">
        <v>60603287</v>
      </c>
      <c r="F49" s="67">
        <f t="shared" si="1"/>
        <v>9.276064514454472E-4</v>
      </c>
    </row>
    <row r="50" spans="1:6" ht="14.25">
      <c r="A50" s="60" t="s">
        <v>297</v>
      </c>
      <c r="B50" s="116" t="s">
        <v>249</v>
      </c>
      <c r="C50" s="11">
        <v>1805</v>
      </c>
      <c r="D50" s="61">
        <v>21575</v>
      </c>
      <c r="E50" s="62">
        <v>23013602</v>
      </c>
      <c r="F50" s="63">
        <f t="shared" si="1"/>
        <v>9.3748905538559326E-4</v>
      </c>
    </row>
    <row r="51" spans="1:6" s="9" customFormat="1" ht="14.25">
      <c r="A51" s="56" t="s">
        <v>59</v>
      </c>
      <c r="B51" s="143" t="s">
        <v>99</v>
      </c>
      <c r="C51" s="8">
        <v>27972</v>
      </c>
      <c r="D51" s="57">
        <v>133121</v>
      </c>
      <c r="E51" s="58">
        <v>141972541</v>
      </c>
      <c r="F51" s="59">
        <f t="shared" si="1"/>
        <v>9.3765314801261463E-4</v>
      </c>
    </row>
    <row r="52" spans="1:6" ht="14.25">
      <c r="A52" s="60" t="s">
        <v>63</v>
      </c>
      <c r="B52" s="116" t="s">
        <v>162</v>
      </c>
      <c r="C52" s="96">
        <v>249012</v>
      </c>
      <c r="D52" s="61">
        <v>1524797</v>
      </c>
      <c r="E52" s="62">
        <v>1624597847</v>
      </c>
      <c r="F52" s="63">
        <f t="shared" si="1"/>
        <v>9.3856889125866233E-4</v>
      </c>
    </row>
    <row r="53" spans="1:6" s="68" customFormat="1" ht="14.25">
      <c r="A53" s="60" t="s">
        <v>56</v>
      </c>
      <c r="B53" s="116" t="s">
        <v>219</v>
      </c>
      <c r="C53" s="11">
        <v>19708</v>
      </c>
      <c r="D53" s="61">
        <v>117833</v>
      </c>
      <c r="E53" s="62">
        <v>119041322</v>
      </c>
      <c r="F53" s="63">
        <f t="shared" si="1"/>
        <v>9.8984955829035568E-4</v>
      </c>
    </row>
    <row r="54" spans="1:6" ht="14.25">
      <c r="A54" s="60" t="s">
        <v>50</v>
      </c>
      <c r="B54" s="116" t="s">
        <v>244</v>
      </c>
      <c r="C54" s="11">
        <v>12132</v>
      </c>
      <c r="D54" s="61">
        <v>87072</v>
      </c>
      <c r="E54" s="62">
        <v>87941343</v>
      </c>
      <c r="F54" s="63">
        <f t="shared" si="1"/>
        <v>9.9011451303398904E-4</v>
      </c>
    </row>
    <row r="55" spans="1:6" s="9" customFormat="1" ht="14.25">
      <c r="A55" s="56" t="s">
        <v>284</v>
      </c>
      <c r="B55" s="143" t="s">
        <v>285</v>
      </c>
      <c r="C55" s="113">
        <v>58007</v>
      </c>
      <c r="D55" s="57">
        <v>347346</v>
      </c>
      <c r="E55" s="58">
        <v>350119718</v>
      </c>
      <c r="F55" s="59">
        <f t="shared" si="1"/>
        <v>9.9207780122797878E-4</v>
      </c>
    </row>
    <row r="56" spans="1:6" s="68" customFormat="1" ht="14.25">
      <c r="A56" s="64" t="s">
        <v>60</v>
      </c>
      <c r="B56" s="118" t="s">
        <v>146</v>
      </c>
      <c r="C56" s="112">
        <v>10419</v>
      </c>
      <c r="D56" s="65">
        <v>262880</v>
      </c>
      <c r="E56" s="66">
        <v>260135166</v>
      </c>
      <c r="F56" s="67">
        <f t="shared" si="1"/>
        <v>1.0105515684104009E-3</v>
      </c>
    </row>
    <row r="57" spans="1:6" ht="14.25">
      <c r="A57" s="60" t="s">
        <v>34</v>
      </c>
      <c r="B57" s="116" t="s">
        <v>292</v>
      </c>
      <c r="C57" s="96">
        <v>27929</v>
      </c>
      <c r="D57" s="61">
        <v>155000</v>
      </c>
      <c r="E57" s="62">
        <v>152606726</v>
      </c>
      <c r="F57" s="63">
        <f t="shared" si="1"/>
        <v>1.0156826246308435E-3</v>
      </c>
    </row>
    <row r="58" spans="1:6" ht="14.25">
      <c r="A58" s="60" t="s">
        <v>59</v>
      </c>
      <c r="B58" s="116" t="s">
        <v>94</v>
      </c>
      <c r="C58" s="11">
        <v>28790</v>
      </c>
      <c r="D58" s="61">
        <v>143488</v>
      </c>
      <c r="E58" s="62">
        <v>135357808</v>
      </c>
      <c r="F58" s="63">
        <f t="shared" si="1"/>
        <v>1.0600644478521697E-3</v>
      </c>
    </row>
    <row r="59" spans="1:6" s="9" customFormat="1" ht="14.25">
      <c r="A59" s="56" t="s">
        <v>60</v>
      </c>
      <c r="B59" s="143" t="s">
        <v>143</v>
      </c>
      <c r="C59" s="115">
        <v>26723</v>
      </c>
      <c r="D59" s="57">
        <v>157500</v>
      </c>
      <c r="E59" s="58">
        <v>147537507</v>
      </c>
      <c r="F59" s="59">
        <f t="shared" si="1"/>
        <v>1.0675251548069062E-3</v>
      </c>
    </row>
    <row r="60" spans="1:6" ht="14.25">
      <c r="A60" s="60" t="s">
        <v>21</v>
      </c>
      <c r="B60" s="116" t="s">
        <v>77</v>
      </c>
      <c r="C60" s="130">
        <v>38352</v>
      </c>
      <c r="D60" s="61">
        <v>280000</v>
      </c>
      <c r="E60" s="62">
        <v>262083774</v>
      </c>
      <c r="F60" s="63">
        <f t="shared" si="1"/>
        <v>1.0683606837865514E-3</v>
      </c>
    </row>
    <row r="61" spans="1:6" s="68" customFormat="1" ht="14.25">
      <c r="A61" s="64" t="s">
        <v>22</v>
      </c>
      <c r="B61" s="118" t="s">
        <v>82</v>
      </c>
      <c r="C61" s="125">
        <v>28420</v>
      </c>
      <c r="D61" s="65">
        <v>190500</v>
      </c>
      <c r="E61" s="66">
        <v>175214039</v>
      </c>
      <c r="F61" s="67">
        <f t="shared" si="1"/>
        <v>1.0872416450601883E-3</v>
      </c>
    </row>
    <row r="62" spans="1:6" s="68" customFormat="1" ht="14.25">
      <c r="A62" s="64" t="s">
        <v>46</v>
      </c>
      <c r="B62" s="118" t="s">
        <v>121</v>
      </c>
      <c r="C62" s="112">
        <v>28887</v>
      </c>
      <c r="D62" s="65">
        <v>155000</v>
      </c>
      <c r="E62" s="66">
        <v>142530923</v>
      </c>
      <c r="F62" s="67">
        <f t="shared" si="1"/>
        <v>1.0874833105514934E-3</v>
      </c>
    </row>
    <row r="63" spans="1:6" ht="14.25">
      <c r="A63" s="56" t="s">
        <v>57</v>
      </c>
      <c r="B63" s="143" t="s">
        <v>228</v>
      </c>
      <c r="C63" s="11">
        <v>21248</v>
      </c>
      <c r="D63" s="57">
        <v>115000</v>
      </c>
      <c r="E63" s="58">
        <v>103420603</v>
      </c>
      <c r="F63" s="59">
        <f t="shared" si="1"/>
        <v>1.1119641218877829E-3</v>
      </c>
    </row>
    <row r="64" spans="1:6" ht="14.25">
      <c r="A64" s="60" t="s">
        <v>49</v>
      </c>
      <c r="B64" s="116" t="s">
        <v>239</v>
      </c>
      <c r="C64" s="99">
        <v>15543</v>
      </c>
      <c r="D64" s="61">
        <v>95378</v>
      </c>
      <c r="E64" s="62">
        <v>84808307</v>
      </c>
      <c r="F64" s="63">
        <f t="shared" si="1"/>
        <v>1.1246303973501087E-3</v>
      </c>
    </row>
    <row r="65" spans="1:6" ht="14.25">
      <c r="A65" s="60" t="s">
        <v>38</v>
      </c>
      <c r="B65" s="116" t="s">
        <v>176</v>
      </c>
      <c r="C65" s="114">
        <v>46240</v>
      </c>
      <c r="D65" s="61">
        <v>443248</v>
      </c>
      <c r="E65" s="62">
        <v>390089200</v>
      </c>
      <c r="F65" s="63">
        <f t="shared" si="1"/>
        <v>1.1362734472013067E-3</v>
      </c>
    </row>
    <row r="66" spans="1:6" s="68" customFormat="1" ht="14.25">
      <c r="A66" s="64" t="s">
        <v>59</v>
      </c>
      <c r="B66" s="118" t="s">
        <v>101</v>
      </c>
      <c r="C66" s="112">
        <v>15970</v>
      </c>
      <c r="D66" s="65">
        <v>110926</v>
      </c>
      <c r="E66" s="66">
        <v>96502436</v>
      </c>
      <c r="F66" s="67">
        <f t="shared" si="1"/>
        <v>1.1494632114778947E-3</v>
      </c>
    </row>
    <row r="67" spans="1:6" s="9" customFormat="1" ht="14.25">
      <c r="A67" s="56" t="s">
        <v>59</v>
      </c>
      <c r="B67" s="143" t="s">
        <v>87</v>
      </c>
      <c r="C67" s="8">
        <v>135830</v>
      </c>
      <c r="D67" s="57">
        <v>1285622</v>
      </c>
      <c r="E67" s="58">
        <v>1111586198</v>
      </c>
      <c r="F67" s="59">
        <f t="shared" ref="F67:F84" si="2">(D67/E67)</f>
        <v>1.1565652779002929E-3</v>
      </c>
    </row>
    <row r="68" spans="1:6" ht="14.25">
      <c r="A68" s="60" t="s">
        <v>11</v>
      </c>
      <c r="B68" s="116" t="s">
        <v>74</v>
      </c>
      <c r="C68" s="130">
        <v>7873</v>
      </c>
      <c r="D68" s="61">
        <v>76131</v>
      </c>
      <c r="E68" s="62">
        <v>65718493</v>
      </c>
      <c r="F68" s="63">
        <f t="shared" si="2"/>
        <v>1.1584410494622876E-3</v>
      </c>
    </row>
    <row r="69" spans="1:6" ht="14.25">
      <c r="A69" s="60" t="s">
        <v>30</v>
      </c>
      <c r="B69" s="116" t="s">
        <v>255</v>
      </c>
      <c r="C69" s="138">
        <v>25730</v>
      </c>
      <c r="D69" s="61">
        <v>166000</v>
      </c>
      <c r="E69" s="62">
        <v>137685402</v>
      </c>
      <c r="F69" s="63">
        <f t="shared" si="2"/>
        <v>1.205647059083286E-3</v>
      </c>
    </row>
    <row r="70" spans="1:6" s="68" customFormat="1" ht="14.25">
      <c r="A70" s="64" t="s">
        <v>60</v>
      </c>
      <c r="B70" s="118" t="s">
        <v>139</v>
      </c>
      <c r="C70" s="112">
        <v>35427</v>
      </c>
      <c r="D70" s="65">
        <v>294466</v>
      </c>
      <c r="E70" s="66">
        <v>241239416</v>
      </c>
      <c r="F70" s="67">
        <f t="shared" si="2"/>
        <v>1.2206380071820436E-3</v>
      </c>
    </row>
    <row r="71" spans="1:6" s="9" customFormat="1" ht="14.25">
      <c r="A71" s="56" t="s">
        <v>49</v>
      </c>
      <c r="B71" s="143" t="s">
        <v>235</v>
      </c>
      <c r="C71" s="8">
        <v>40240</v>
      </c>
      <c r="D71" s="57">
        <v>291522</v>
      </c>
      <c r="E71" s="58">
        <v>236659039</v>
      </c>
      <c r="F71" s="59">
        <f t="shared" si="2"/>
        <v>1.2318227997198958E-3</v>
      </c>
    </row>
    <row r="72" spans="1:6" s="68" customFormat="1" ht="14.25">
      <c r="A72" s="64" t="s">
        <v>30</v>
      </c>
      <c r="B72" s="118" t="s">
        <v>253</v>
      </c>
      <c r="C72" s="112">
        <v>13184</v>
      </c>
      <c r="D72" s="65">
        <v>90000</v>
      </c>
      <c r="E72" s="66">
        <v>72796427</v>
      </c>
      <c r="F72" s="67">
        <f t="shared" si="2"/>
        <v>1.2363244146584283E-3</v>
      </c>
    </row>
    <row r="73" spans="1:6" s="68" customFormat="1" ht="14.25">
      <c r="A73" s="64" t="s">
        <v>43</v>
      </c>
      <c r="B73" s="118" t="s">
        <v>283</v>
      </c>
      <c r="C73" s="111">
        <v>49308</v>
      </c>
      <c r="D73" s="65">
        <v>648422</v>
      </c>
      <c r="E73" s="66">
        <v>523461322</v>
      </c>
      <c r="F73" s="67">
        <f t="shared" si="2"/>
        <v>1.2387199832120548E-3</v>
      </c>
    </row>
    <row r="74" spans="1:6" s="68" customFormat="1" ht="14.25">
      <c r="A74" s="64" t="s">
        <v>40</v>
      </c>
      <c r="B74" s="118" t="s">
        <v>223</v>
      </c>
      <c r="C74" s="112">
        <v>10239</v>
      </c>
      <c r="D74" s="65">
        <v>72000</v>
      </c>
      <c r="E74" s="66">
        <v>57418943</v>
      </c>
      <c r="F74" s="67">
        <f t="shared" si="2"/>
        <v>1.253941578130409E-3</v>
      </c>
    </row>
    <row r="75" spans="1:6" s="9" customFormat="1" ht="14.25">
      <c r="A75" s="56" t="s">
        <v>56</v>
      </c>
      <c r="B75" s="143" t="s">
        <v>205</v>
      </c>
      <c r="C75" s="8">
        <v>20866</v>
      </c>
      <c r="D75" s="57">
        <v>125680</v>
      </c>
      <c r="E75" s="58">
        <v>99213137</v>
      </c>
      <c r="F75" s="59">
        <f t="shared" si="2"/>
        <v>1.2667677265360533E-3</v>
      </c>
    </row>
    <row r="76" spans="1:6" s="68" customFormat="1" ht="14.25">
      <c r="A76" s="64" t="s">
        <v>56</v>
      </c>
      <c r="B76" s="118" t="s">
        <v>203</v>
      </c>
      <c r="C76" s="112">
        <v>19644</v>
      </c>
      <c r="D76" s="65">
        <v>204249</v>
      </c>
      <c r="E76" s="66">
        <v>148349002</v>
      </c>
      <c r="F76" s="67">
        <f t="shared" si="2"/>
        <v>1.3768141156756822E-3</v>
      </c>
    </row>
    <row r="77" spans="1:6" s="68" customFormat="1" ht="14.25">
      <c r="A77" s="64" t="s">
        <v>29</v>
      </c>
      <c r="B77" s="118" t="s">
        <v>224</v>
      </c>
      <c r="C77" s="112">
        <v>30125</v>
      </c>
      <c r="D77" s="65">
        <v>205793</v>
      </c>
      <c r="E77" s="66">
        <v>143621594</v>
      </c>
      <c r="F77" s="67">
        <f t="shared" si="2"/>
        <v>1.4328834144536789E-3</v>
      </c>
    </row>
    <row r="78" spans="1:6" ht="14.25">
      <c r="A78" s="60" t="s">
        <v>31</v>
      </c>
      <c r="B78" s="116" t="s">
        <v>262</v>
      </c>
      <c r="C78" s="114">
        <v>31833</v>
      </c>
      <c r="D78" s="61">
        <v>223391</v>
      </c>
      <c r="E78" s="62">
        <v>153497889</v>
      </c>
      <c r="F78" s="63">
        <f t="shared" si="2"/>
        <v>1.455335975337094E-3</v>
      </c>
    </row>
    <row r="79" spans="1:6" s="9" customFormat="1" ht="14.25">
      <c r="A79" s="56" t="s">
        <v>51</v>
      </c>
      <c r="B79" s="143" t="s">
        <v>270</v>
      </c>
      <c r="C79" s="140">
        <v>76372</v>
      </c>
      <c r="D79" s="57">
        <v>696613</v>
      </c>
      <c r="E79" s="58">
        <v>467516318</v>
      </c>
      <c r="F79" s="59">
        <f t="shared" si="2"/>
        <v>1.4900292742295253E-3</v>
      </c>
    </row>
    <row r="80" spans="1:6" ht="14.25">
      <c r="A80" s="60" t="s">
        <v>48</v>
      </c>
      <c r="B80" s="116" t="s">
        <v>202</v>
      </c>
      <c r="C80" s="11">
        <v>76724</v>
      </c>
      <c r="D80" s="61">
        <v>837049</v>
      </c>
      <c r="E80" s="62">
        <v>498497133</v>
      </c>
      <c r="F80" s="63">
        <f t="shared" si="2"/>
        <v>1.6791450634080177E-3</v>
      </c>
    </row>
    <row r="81" spans="1:6" ht="14.25">
      <c r="A81" s="60" t="s">
        <v>56</v>
      </c>
      <c r="B81" s="116" t="s">
        <v>215</v>
      </c>
      <c r="C81" s="11">
        <v>11754</v>
      </c>
      <c r="D81" s="61">
        <v>109513</v>
      </c>
      <c r="E81" s="62">
        <v>57107299</v>
      </c>
      <c r="F81" s="63">
        <f t="shared" si="2"/>
        <v>1.9176708042171631E-3</v>
      </c>
    </row>
    <row r="82" spans="1:6" s="68" customFormat="1" ht="14.25">
      <c r="A82" s="64" t="s">
        <v>62</v>
      </c>
      <c r="B82" s="118" t="s">
        <v>163</v>
      </c>
      <c r="C82" s="112">
        <v>130577</v>
      </c>
      <c r="D82" s="65">
        <v>2228477</v>
      </c>
      <c r="E82" s="66">
        <v>1161665949</v>
      </c>
      <c r="F82" s="67">
        <f t="shared" si="2"/>
        <v>1.9183458049350124E-3</v>
      </c>
    </row>
    <row r="83" spans="1:6" ht="14.25">
      <c r="A83" s="56" t="s">
        <v>37</v>
      </c>
      <c r="B83" s="143" t="s">
        <v>149</v>
      </c>
      <c r="C83" s="11">
        <v>40421</v>
      </c>
      <c r="D83" s="57">
        <v>932286</v>
      </c>
      <c r="E83" s="58">
        <v>391043511</v>
      </c>
      <c r="F83" s="59">
        <f t="shared" si="2"/>
        <v>2.384097865774328E-3</v>
      </c>
    </row>
    <row r="84" spans="1:6" ht="14.25">
      <c r="A84" s="60" t="s">
        <v>56</v>
      </c>
      <c r="B84" s="116" t="s">
        <v>212</v>
      </c>
      <c r="C84" s="11">
        <v>22769</v>
      </c>
      <c r="D84" s="61">
        <v>135500</v>
      </c>
      <c r="E84" s="62">
        <v>11119259</v>
      </c>
      <c r="F84" s="63">
        <f t="shared" si="2"/>
        <v>1.2186063837527303E-2</v>
      </c>
    </row>
    <row r="85" spans="1:6" ht="14.25">
      <c r="A85" s="60"/>
      <c r="B85" s="116"/>
      <c r="C85" s="69"/>
      <c r="D85" s="60"/>
      <c r="E85" s="60"/>
      <c r="F85" s="63"/>
    </row>
    <row r="86" spans="1:6" ht="14.25">
      <c r="A86" s="60" t="s">
        <v>726</v>
      </c>
      <c r="B86" s="116"/>
      <c r="C86" s="60"/>
      <c r="D86" s="60"/>
      <c r="E86" s="60"/>
      <c r="F86" s="63"/>
    </row>
    <row r="87" spans="1:6">
      <c r="A87" s="53" t="s">
        <v>298</v>
      </c>
    </row>
    <row r="88" spans="1:6">
      <c r="A88" s="53" t="s">
        <v>744</v>
      </c>
    </row>
  </sheetData>
  <phoneticPr fontId="2" type="noConversion"/>
  <printOptions horizontalCentered="1" gridLines="1"/>
  <pageMargins left="0.75" right="0.75" top="1" bottom="1" header="0.5" footer="0.5"/>
  <pageSetup scale="64" orientation="landscape" r:id="rId1"/>
  <headerFooter alignWithMargins="0">
    <oddHeader>&amp;C&amp;"Arial,Bold"&amp;14County Level Funding for Public Library Systems &amp;"Arial,Regular"&amp;10
&amp;11(sorted lowest to highest)</oddHeader>
    <oddFooter>&amp;L&amp;11Mississippi Public Library Statistics, FY06, County Level Funding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88"/>
  <sheetViews>
    <sheetView zoomScaleNormal="100" workbookViewId="0">
      <selection activeCell="A9" sqref="A9"/>
    </sheetView>
  </sheetViews>
  <sheetFormatPr defaultRowHeight="12.75"/>
  <cols>
    <col min="1" max="1" width="53.85546875" customWidth="1"/>
    <col min="2" max="2" width="15.28515625" style="97" customWidth="1"/>
    <col min="3" max="3" width="12.7109375" style="97" customWidth="1"/>
    <col min="4" max="5" width="19" customWidth="1"/>
    <col min="6" max="6" width="17.5703125" style="43" bestFit="1" customWidth="1"/>
    <col min="7" max="7" width="18.5703125" style="43" bestFit="1" customWidth="1"/>
  </cols>
  <sheetData>
    <row r="1" spans="1:7" ht="51">
      <c r="A1" s="14" t="s">
        <v>72</v>
      </c>
      <c r="B1" s="33" t="s">
        <v>67</v>
      </c>
      <c r="C1" s="126" t="s">
        <v>725</v>
      </c>
      <c r="D1" s="41" t="s">
        <v>724</v>
      </c>
      <c r="E1" s="41" t="s">
        <v>741</v>
      </c>
      <c r="F1" s="42" t="s">
        <v>296</v>
      </c>
      <c r="G1" s="42" t="s">
        <v>745</v>
      </c>
    </row>
    <row r="2" spans="1:7" ht="15">
      <c r="G2" s="44"/>
    </row>
    <row r="3" spans="1:7" s="45" customFormat="1" ht="13.5" thickBot="1">
      <c r="A3" s="45" t="s">
        <v>11</v>
      </c>
      <c r="B3" s="45" t="s">
        <v>74</v>
      </c>
      <c r="C3" s="127">
        <v>7873</v>
      </c>
      <c r="D3" s="30">
        <v>76131</v>
      </c>
      <c r="E3" s="47">
        <v>65718493</v>
      </c>
      <c r="F3" s="48">
        <f t="shared" ref="F3:F21" si="0">D3/E3</f>
        <v>1.1584410494622876E-3</v>
      </c>
      <c r="G3" s="48">
        <v>1.1584410494622876E-3</v>
      </c>
    </row>
    <row r="4" spans="1:7" s="49" customFormat="1" ht="14.25" thickTop="1" thickBot="1">
      <c r="A4" s="49" t="s">
        <v>21</v>
      </c>
      <c r="B4" s="49" t="s">
        <v>77</v>
      </c>
      <c r="C4" s="128"/>
      <c r="D4" s="32">
        <v>280000</v>
      </c>
      <c r="E4" s="50">
        <v>262083774</v>
      </c>
      <c r="F4" s="51">
        <f t="shared" si="0"/>
        <v>1.0683606837865514E-3</v>
      </c>
      <c r="G4" s="51">
        <v>1.0683606837865514E-3</v>
      </c>
    </row>
    <row r="5" spans="1:7" s="49" customFormat="1" ht="14.25" thickTop="1" thickBot="1">
      <c r="A5" s="49" t="s">
        <v>22</v>
      </c>
      <c r="B5" s="49" t="s">
        <v>82</v>
      </c>
      <c r="C5" s="128">
        <v>28420</v>
      </c>
      <c r="D5" s="32">
        <v>190500</v>
      </c>
      <c r="E5" s="50">
        <v>175214039</v>
      </c>
      <c r="F5" s="51">
        <f t="shared" si="0"/>
        <v>1.0872416450601883E-3</v>
      </c>
      <c r="G5" s="51">
        <v>1.0872416450601883E-3</v>
      </c>
    </row>
    <row r="6" spans="1:7" s="49" customFormat="1" ht="14.25" thickTop="1" thickBot="1">
      <c r="A6" s="49" t="s">
        <v>12</v>
      </c>
      <c r="B6" s="49" t="s">
        <v>84</v>
      </c>
      <c r="C6" s="128"/>
      <c r="D6" s="32">
        <v>60500</v>
      </c>
      <c r="E6" s="50">
        <v>74620695</v>
      </c>
      <c r="F6" s="51">
        <f t="shared" si="0"/>
        <v>8.1076703989422778E-4</v>
      </c>
      <c r="G6" s="51">
        <v>8.1076703989422778E-4</v>
      </c>
    </row>
    <row r="7" spans="1:7" s="49" customFormat="1" ht="14.25" thickTop="1" thickBot="1">
      <c r="A7" s="49" t="s">
        <v>59</v>
      </c>
      <c r="B7" s="49" t="s">
        <v>87</v>
      </c>
      <c r="C7" s="98">
        <v>135830</v>
      </c>
      <c r="D7" s="32">
        <v>1285622</v>
      </c>
      <c r="E7" s="50">
        <v>1111586198</v>
      </c>
      <c r="F7" s="51">
        <f t="shared" si="0"/>
        <v>1.1565652779002929E-3</v>
      </c>
      <c r="G7" s="51">
        <f>(F7+F8+F9+F10)/4</f>
        <v>1.075936521310743E-3</v>
      </c>
    </row>
    <row r="8" spans="1:7" ht="14.25" thickTop="1" thickBot="1">
      <c r="B8" s="97" t="s">
        <v>94</v>
      </c>
      <c r="C8" s="99">
        <v>28790</v>
      </c>
      <c r="D8" s="29">
        <v>143488</v>
      </c>
      <c r="E8" s="52">
        <v>135357808</v>
      </c>
      <c r="F8" s="48">
        <f t="shared" si="0"/>
        <v>1.0600644478521697E-3</v>
      </c>
    </row>
    <row r="9" spans="1:7" ht="14.25" thickTop="1" thickBot="1">
      <c r="B9" s="97" t="s">
        <v>99</v>
      </c>
      <c r="C9" s="99">
        <v>27972</v>
      </c>
      <c r="D9" s="29">
        <v>133121</v>
      </c>
      <c r="E9" s="52">
        <v>141972541</v>
      </c>
      <c r="F9" s="48">
        <f t="shared" si="0"/>
        <v>9.3765314801261463E-4</v>
      </c>
    </row>
    <row r="10" spans="1:7" ht="14.25" thickTop="1" thickBot="1">
      <c r="B10" s="97" t="s">
        <v>101</v>
      </c>
      <c r="C10" s="99">
        <v>15970</v>
      </c>
      <c r="D10" s="29">
        <v>110926</v>
      </c>
      <c r="E10" s="52">
        <v>96502436</v>
      </c>
      <c r="F10" s="48">
        <f t="shared" si="0"/>
        <v>1.1494632114778947E-3</v>
      </c>
    </row>
    <row r="11" spans="1:7" s="45" customFormat="1" ht="14.25" thickTop="1" thickBot="1">
      <c r="A11" s="45" t="s">
        <v>36</v>
      </c>
      <c r="B11" s="45" t="s">
        <v>106</v>
      </c>
      <c r="C11" s="129">
        <v>59773</v>
      </c>
      <c r="D11" s="30">
        <v>294467</v>
      </c>
      <c r="E11" s="47">
        <v>495660043</v>
      </c>
      <c r="F11" s="48">
        <f t="shared" si="0"/>
        <v>5.9409065580055234E-4</v>
      </c>
      <c r="G11" s="48">
        <v>5.9409065580055234E-4</v>
      </c>
    </row>
    <row r="12" spans="1:7" s="49" customFormat="1" ht="14.25" thickTop="1" thickBot="1">
      <c r="A12" s="49" t="s">
        <v>23</v>
      </c>
      <c r="B12" s="45" t="s">
        <v>108</v>
      </c>
      <c r="C12" s="46">
        <v>29223</v>
      </c>
      <c r="D12" s="32">
        <v>84333</v>
      </c>
      <c r="E12" s="50">
        <v>156481882</v>
      </c>
      <c r="F12" s="51">
        <f t="shared" si="0"/>
        <v>5.3893140165581601E-4</v>
      </c>
      <c r="G12" s="51">
        <f>(F12+F13)/2</f>
        <v>6.5712845337702992E-4</v>
      </c>
    </row>
    <row r="13" spans="1:7" ht="14.25" thickTop="1" thickBot="1">
      <c r="B13" s="97" t="s">
        <v>113</v>
      </c>
      <c r="C13" s="99">
        <v>9194</v>
      </c>
      <c r="D13" s="29">
        <v>39528</v>
      </c>
      <c r="E13" s="52">
        <v>50982458</v>
      </c>
      <c r="F13" s="48">
        <f t="shared" si="0"/>
        <v>7.7532550509824382E-4</v>
      </c>
    </row>
    <row r="14" spans="1:7" s="45" customFormat="1" ht="14.25" thickTop="1" thickBot="1">
      <c r="A14" s="45" t="s">
        <v>46</v>
      </c>
      <c r="B14" s="45" t="s">
        <v>115</v>
      </c>
      <c r="C14" s="46">
        <v>14647</v>
      </c>
      <c r="D14" s="30">
        <v>56000</v>
      </c>
      <c r="E14" s="47">
        <v>74620695</v>
      </c>
      <c r="F14" s="48">
        <f t="shared" si="0"/>
        <v>7.5046205345581413E-4</v>
      </c>
      <c r="G14" s="48">
        <f>(F14+F15+F16)/3</f>
        <v>8.7964086755731375E-4</v>
      </c>
    </row>
    <row r="15" spans="1:7" ht="14.25" thickTop="1" thickBot="1">
      <c r="B15" s="97" t="s">
        <v>119</v>
      </c>
      <c r="C15" s="99">
        <v>18998</v>
      </c>
      <c r="D15" s="29">
        <v>69000</v>
      </c>
      <c r="E15" s="52">
        <v>86144770</v>
      </c>
      <c r="F15" s="48">
        <f t="shared" si="0"/>
        <v>8.0097723866463398E-4</v>
      </c>
    </row>
    <row r="16" spans="1:7" ht="14.25" thickTop="1" thickBot="1">
      <c r="B16" s="97" t="s">
        <v>121</v>
      </c>
      <c r="C16" s="99">
        <v>28887</v>
      </c>
      <c r="D16" s="29">
        <v>155000</v>
      </c>
      <c r="E16" s="52">
        <v>142530923</v>
      </c>
      <c r="F16" s="48">
        <f t="shared" si="0"/>
        <v>1.0874833105514934E-3</v>
      </c>
    </row>
    <row r="17" spans="1:7" s="45" customFormat="1" ht="14.25" thickTop="1" thickBot="1">
      <c r="A17" s="45" t="s">
        <v>24</v>
      </c>
      <c r="B17" s="45" t="s">
        <v>124</v>
      </c>
      <c r="C17" s="46">
        <v>17631</v>
      </c>
      <c r="D17" s="30">
        <v>80000</v>
      </c>
      <c r="E17" s="47">
        <v>139296345</v>
      </c>
      <c r="F17" s="48">
        <f t="shared" si="0"/>
        <v>5.7431514086030036E-4</v>
      </c>
      <c r="G17" s="48">
        <f>(F17+F18)/2</f>
        <v>6.6013952305333319E-4</v>
      </c>
    </row>
    <row r="18" spans="1:7" ht="14.25" thickTop="1" thickBot="1">
      <c r="B18" s="97" t="s">
        <v>128</v>
      </c>
      <c r="C18" s="99">
        <v>18197</v>
      </c>
      <c r="D18" s="29">
        <v>85000</v>
      </c>
      <c r="E18" s="52">
        <v>113946532</v>
      </c>
      <c r="F18" s="48">
        <f t="shared" si="0"/>
        <v>7.4596390524636592E-4</v>
      </c>
    </row>
    <row r="19" spans="1:7" s="45" customFormat="1" ht="14.25" thickTop="1" thickBot="1">
      <c r="A19" s="45" t="s">
        <v>25</v>
      </c>
      <c r="B19" s="45" t="s">
        <v>131</v>
      </c>
      <c r="C19" s="46">
        <v>22861</v>
      </c>
      <c r="D19" s="30">
        <v>85000</v>
      </c>
      <c r="E19" s="47">
        <v>164217759</v>
      </c>
      <c r="F19" s="48">
        <f t="shared" si="0"/>
        <v>5.1760540709850993E-4</v>
      </c>
      <c r="G19" s="48">
        <v>5.1760540709850993E-4</v>
      </c>
    </row>
    <row r="20" spans="1:7" s="49" customFormat="1" ht="14.25" thickTop="1" thickBot="1">
      <c r="A20" s="49" t="s">
        <v>60</v>
      </c>
      <c r="B20" s="45" t="s">
        <v>132</v>
      </c>
      <c r="C20" s="46">
        <v>144706</v>
      </c>
      <c r="D20" s="32">
        <v>1073250</v>
      </c>
      <c r="E20" s="50">
        <v>1265478828</v>
      </c>
      <c r="F20" s="51">
        <f t="shared" si="0"/>
        <v>8.4809795016183389E-4</v>
      </c>
      <c r="G20" s="51">
        <f>(F2-+F21+F22+F23+F24)/5</f>
        <v>5.0599345907750197E-4</v>
      </c>
    </row>
    <row r="21" spans="1:7" ht="14.25" thickTop="1" thickBot="1">
      <c r="B21" s="97" t="s">
        <v>137</v>
      </c>
      <c r="C21" s="99">
        <v>40865</v>
      </c>
      <c r="D21" s="29">
        <v>310363</v>
      </c>
      <c r="E21" s="52">
        <v>371850474</v>
      </c>
      <c r="F21" s="48">
        <f t="shared" si="0"/>
        <v>8.3464462653878456E-4</v>
      </c>
    </row>
    <row r="22" spans="1:7" ht="14.25" thickTop="1" thickBot="1">
      <c r="B22" s="97" t="s">
        <v>139</v>
      </c>
      <c r="C22" s="99">
        <v>35427</v>
      </c>
      <c r="D22" s="29">
        <v>294166</v>
      </c>
      <c r="E22" s="52">
        <v>241239416</v>
      </c>
      <c r="F22" s="48">
        <f>D21/E22</f>
        <v>1.2865351987089871E-3</v>
      </c>
    </row>
    <row r="23" spans="1:7" ht="14.25" thickTop="1" thickBot="1">
      <c r="B23" s="97" t="s">
        <v>143</v>
      </c>
      <c r="C23" s="99">
        <v>26723</v>
      </c>
      <c r="D23" s="29">
        <v>157500</v>
      </c>
      <c r="E23" s="52">
        <v>147537507</v>
      </c>
      <c r="F23" s="48">
        <f t="shared" ref="F23:F33" si="1">D23/E23</f>
        <v>1.0675251548069062E-3</v>
      </c>
    </row>
    <row r="24" spans="1:7" ht="14.25" thickTop="1" thickBot="1">
      <c r="B24" s="97" t="s">
        <v>146</v>
      </c>
      <c r="C24" s="99">
        <v>10419</v>
      </c>
      <c r="D24" s="29">
        <v>262880</v>
      </c>
      <c r="E24" s="52">
        <v>260135166</v>
      </c>
      <c r="F24" s="48">
        <f t="shared" si="1"/>
        <v>1.0105515684104009E-3</v>
      </c>
    </row>
    <row r="25" spans="1:7" s="45" customFormat="1" ht="14.25" thickTop="1" thickBot="1">
      <c r="A25" s="45" t="s">
        <v>26</v>
      </c>
      <c r="B25" s="45" t="s">
        <v>147</v>
      </c>
      <c r="C25" s="46">
        <v>35752</v>
      </c>
      <c r="D25" s="30">
        <v>171935</v>
      </c>
      <c r="E25" s="47">
        <v>198597731</v>
      </c>
      <c r="F25" s="48">
        <f t="shared" si="1"/>
        <v>8.6574503713740818E-4</v>
      </c>
      <c r="G25" s="48"/>
    </row>
    <row r="26" spans="1:7" s="45" customFormat="1" ht="14.25" thickTop="1" thickBot="1">
      <c r="A26" s="45" t="s">
        <v>37</v>
      </c>
      <c r="B26" s="45" t="s">
        <v>149</v>
      </c>
      <c r="C26" s="46">
        <v>40421</v>
      </c>
      <c r="D26" s="30">
        <v>932286</v>
      </c>
      <c r="E26" s="47">
        <v>391043511</v>
      </c>
      <c r="F26" s="48">
        <f t="shared" si="1"/>
        <v>2.384097865774328E-3</v>
      </c>
      <c r="G26" s="48">
        <v>2.384097865774328E-3</v>
      </c>
    </row>
    <row r="27" spans="1:7" s="45" customFormat="1" ht="14.25" thickTop="1" thickBot="1">
      <c r="A27" s="45" t="s">
        <v>13</v>
      </c>
      <c r="B27" s="45" t="s">
        <v>152</v>
      </c>
      <c r="C27" s="46">
        <v>11487</v>
      </c>
      <c r="D27" s="30">
        <v>47250</v>
      </c>
      <c r="E27" s="47">
        <v>58232598</v>
      </c>
      <c r="F27" s="48">
        <f t="shared" si="1"/>
        <v>8.1140120178048729E-4</v>
      </c>
      <c r="G27" s="48">
        <v>8.1140120178048729E-4</v>
      </c>
    </row>
    <row r="28" spans="1:7" s="45" customFormat="1" ht="14.25" thickTop="1" thickBot="1">
      <c r="A28" s="45" t="s">
        <v>61</v>
      </c>
      <c r="B28" s="45" t="s">
        <v>154</v>
      </c>
      <c r="C28" s="127">
        <v>171875</v>
      </c>
      <c r="D28" s="30">
        <v>756905</v>
      </c>
      <c r="E28" s="47">
        <v>1424685041</v>
      </c>
      <c r="F28" s="48">
        <f t="shared" si="1"/>
        <v>5.3127882880606451E-4</v>
      </c>
      <c r="G28" s="48">
        <v>5.3127882880606451E-4</v>
      </c>
    </row>
    <row r="29" spans="1:7" s="45" customFormat="1" ht="14.25" thickTop="1" thickBot="1">
      <c r="A29" s="45" t="s">
        <v>14</v>
      </c>
      <c r="B29" s="45" t="s">
        <v>159</v>
      </c>
      <c r="C29" s="127">
        <v>10393</v>
      </c>
      <c r="D29" s="30">
        <v>40000</v>
      </c>
      <c r="E29" s="47">
        <v>54434918</v>
      </c>
      <c r="F29" s="48">
        <f t="shared" si="1"/>
        <v>7.3482245348472828E-4</v>
      </c>
      <c r="G29" s="48">
        <v>7.3482245348472828E-4</v>
      </c>
    </row>
    <row r="30" spans="1:7" s="45" customFormat="1" ht="14.25" thickTop="1" thickBot="1">
      <c r="A30" s="45" t="s">
        <v>63</v>
      </c>
      <c r="B30" s="45" t="s">
        <v>162</v>
      </c>
      <c r="C30" s="127">
        <v>249012</v>
      </c>
      <c r="D30" s="30">
        <v>1524797</v>
      </c>
      <c r="E30" s="47">
        <v>1624597847</v>
      </c>
      <c r="F30" s="48">
        <f t="shared" si="1"/>
        <v>9.3856889125866233E-4</v>
      </c>
      <c r="G30" s="48">
        <v>9.3856889125866233E-4</v>
      </c>
    </row>
    <row r="31" spans="1:7" s="45" customFormat="1" ht="14.25" thickTop="1" thickBot="1">
      <c r="A31" s="45" t="s">
        <v>62</v>
      </c>
      <c r="B31" s="45" t="s">
        <v>165</v>
      </c>
      <c r="C31" s="46">
        <v>21828</v>
      </c>
      <c r="D31" s="30">
        <v>92900</v>
      </c>
      <c r="E31" s="47">
        <v>112171122</v>
      </c>
      <c r="F31" s="48">
        <f t="shared" si="1"/>
        <v>8.2819890131793461E-4</v>
      </c>
      <c r="G31" s="48">
        <f>(F31+F32)/2</f>
        <v>1.3732723531264734E-3</v>
      </c>
    </row>
    <row r="32" spans="1:7" s="97" customFormat="1" ht="14.25" thickTop="1" thickBot="1">
      <c r="B32" s="97" t="s">
        <v>163</v>
      </c>
      <c r="C32" s="99">
        <v>130577</v>
      </c>
      <c r="D32" s="36">
        <v>2228477</v>
      </c>
      <c r="E32" s="100">
        <v>1161665949</v>
      </c>
      <c r="F32" s="48">
        <f t="shared" si="1"/>
        <v>1.9183458049350124E-3</v>
      </c>
      <c r="G32" s="101"/>
    </row>
    <row r="33" spans="1:7" s="45" customFormat="1" ht="14.25" thickTop="1" thickBot="1">
      <c r="A33" s="45" t="s">
        <v>27</v>
      </c>
      <c r="B33" s="45" t="s">
        <v>170</v>
      </c>
      <c r="C33" s="46">
        <v>10108</v>
      </c>
      <c r="D33" s="30">
        <v>33834</v>
      </c>
      <c r="E33" s="47">
        <v>50810841</v>
      </c>
      <c r="F33" s="48">
        <f t="shared" si="1"/>
        <v>6.6588151926082076E-4</v>
      </c>
      <c r="G33" s="48">
        <f>(F33+F32)/2</f>
        <v>1.2921136620979165E-3</v>
      </c>
    </row>
    <row r="34" spans="1:7" ht="14.25" thickTop="1" thickBot="1">
      <c r="B34" s="97" t="s">
        <v>173</v>
      </c>
      <c r="C34" s="99">
        <v>22413</v>
      </c>
      <c r="D34" s="30">
        <v>69170</v>
      </c>
      <c r="E34" s="52">
        <v>106524451</v>
      </c>
      <c r="F34" s="48">
        <f t="shared" ref="F34:F64" si="2">D34/E34</f>
        <v>6.4933448941220076E-4</v>
      </c>
    </row>
    <row r="35" spans="1:7" s="45" customFormat="1" ht="14.25" thickTop="1" thickBot="1">
      <c r="A35" s="45" t="s">
        <v>38</v>
      </c>
      <c r="B35" s="45" t="s">
        <v>176</v>
      </c>
      <c r="C35" s="127">
        <v>46240</v>
      </c>
      <c r="D35" s="30">
        <v>443248</v>
      </c>
      <c r="E35" s="47">
        <v>390089200</v>
      </c>
      <c r="F35" s="51">
        <f t="shared" si="2"/>
        <v>1.1362734472013067E-3</v>
      </c>
      <c r="G35" s="48">
        <v>1.1362734472013067E-3</v>
      </c>
    </row>
    <row r="36" spans="1:7" s="45" customFormat="1" ht="14.25" thickTop="1" thickBot="1">
      <c r="A36" s="45" t="s">
        <v>47</v>
      </c>
      <c r="B36" s="45" t="s">
        <v>177</v>
      </c>
      <c r="C36" s="46">
        <v>66715</v>
      </c>
      <c r="D36" s="30">
        <v>260000</v>
      </c>
      <c r="E36" s="47">
        <v>403187890</v>
      </c>
      <c r="F36" s="48">
        <f t="shared" si="2"/>
        <v>6.4486063805140579E-4</v>
      </c>
      <c r="G36" s="48">
        <v>6.4486063805140579E-4</v>
      </c>
    </row>
    <row r="37" spans="1:7" s="45" customFormat="1" ht="15.75" thickTop="1" thickBot="1">
      <c r="A37" s="45" t="s">
        <v>181</v>
      </c>
      <c r="B37" s="45" t="s">
        <v>184</v>
      </c>
      <c r="C37" s="46">
        <v>23352</v>
      </c>
      <c r="D37" s="107">
        <v>81500</v>
      </c>
      <c r="E37" s="108">
        <v>107439417</v>
      </c>
      <c r="F37" s="48">
        <f t="shared" si="2"/>
        <v>7.5856703503891874E-4</v>
      </c>
      <c r="G37" s="48">
        <f>(F37+F38)/2</f>
        <v>6.6224622751091312E-4</v>
      </c>
    </row>
    <row r="38" spans="1:7" ht="15.75" thickTop="1" thickBot="1">
      <c r="B38" s="97" t="s">
        <v>182</v>
      </c>
      <c r="C38" s="99">
        <v>79714</v>
      </c>
      <c r="D38" s="61">
        <v>386775</v>
      </c>
      <c r="E38" s="62">
        <v>683438111</v>
      </c>
      <c r="F38" s="48">
        <f t="shared" si="2"/>
        <v>5.6592541998290761E-4</v>
      </c>
    </row>
    <row r="39" spans="1:7" s="45" customFormat="1" ht="14.25" thickTop="1" thickBot="1">
      <c r="A39" s="45" t="s">
        <v>39</v>
      </c>
      <c r="B39" s="45" t="s">
        <v>189</v>
      </c>
      <c r="C39" s="46">
        <v>8269</v>
      </c>
      <c r="D39" s="30">
        <v>54500</v>
      </c>
      <c r="E39" s="47">
        <v>58949253</v>
      </c>
      <c r="F39" s="51">
        <f t="shared" si="2"/>
        <v>9.2452401390056627E-4</v>
      </c>
      <c r="G39" s="48">
        <f>(F39+F40+F41)/3</f>
        <v>8.3699937345817904E-4</v>
      </c>
    </row>
    <row r="40" spans="1:7" ht="14.25" thickTop="1" thickBot="1">
      <c r="B40" s="97" t="s">
        <v>188</v>
      </c>
      <c r="C40" s="99">
        <v>13457</v>
      </c>
      <c r="D40" s="29">
        <v>105000</v>
      </c>
      <c r="E40" s="52">
        <v>117989883</v>
      </c>
      <c r="F40" s="48">
        <f t="shared" si="2"/>
        <v>8.8990680667087364E-4</v>
      </c>
    </row>
    <row r="41" spans="1:7" ht="14.25" thickTop="1" thickBot="1">
      <c r="B41" s="97" t="s">
        <v>186</v>
      </c>
      <c r="C41" s="99">
        <v>34404</v>
      </c>
      <c r="D41" s="29">
        <v>160000</v>
      </c>
      <c r="E41" s="52">
        <v>229697834</v>
      </c>
      <c r="F41" s="51">
        <f t="shared" si="2"/>
        <v>6.9656729980309699E-4</v>
      </c>
    </row>
    <row r="42" spans="1:7" s="45" customFormat="1" ht="14.25" thickTop="1" thickBot="1">
      <c r="A42" s="45" t="s">
        <v>55</v>
      </c>
      <c r="B42" s="45" t="s">
        <v>194</v>
      </c>
      <c r="C42" s="127">
        <v>87419</v>
      </c>
      <c r="D42" s="30">
        <v>1041943</v>
      </c>
      <c r="E42" s="47">
        <v>1167033100</v>
      </c>
      <c r="F42" s="51">
        <f t="shared" si="2"/>
        <v>8.9281358000899884E-4</v>
      </c>
      <c r="G42" s="48">
        <v>8.9281358000899884E-4</v>
      </c>
    </row>
    <row r="43" spans="1:7" s="45" customFormat="1" ht="14.25" thickTop="1" thickBot="1">
      <c r="A43" s="45" t="s">
        <v>15</v>
      </c>
      <c r="B43" s="45" t="s">
        <v>126</v>
      </c>
      <c r="C43" s="127">
        <v>9289</v>
      </c>
      <c r="D43" s="30">
        <v>34000</v>
      </c>
      <c r="E43" s="47">
        <v>48373032</v>
      </c>
      <c r="F43" s="48">
        <f t="shared" si="2"/>
        <v>7.0287097157771712E-4</v>
      </c>
      <c r="G43" s="48">
        <v>7.0287097157771712E-4</v>
      </c>
    </row>
    <row r="44" spans="1:7" s="45" customFormat="1" ht="14.25" thickTop="1" thickBot="1">
      <c r="A44" s="45" t="s">
        <v>28</v>
      </c>
      <c r="B44" s="45" t="s">
        <v>200</v>
      </c>
      <c r="C44" s="127">
        <v>35853</v>
      </c>
      <c r="D44" s="30">
        <v>135165</v>
      </c>
      <c r="E44" s="47">
        <v>173102897</v>
      </c>
      <c r="F44" s="48">
        <f t="shared" si="2"/>
        <v>7.8083615203736309E-4</v>
      </c>
      <c r="G44" s="48">
        <v>7.8083615203736309E-4</v>
      </c>
    </row>
    <row r="45" spans="1:7" s="45" customFormat="1" ht="15.75" thickTop="1" thickBot="1">
      <c r="A45" s="45" t="s">
        <v>48</v>
      </c>
      <c r="B45" s="45" t="s">
        <v>202</v>
      </c>
      <c r="C45" s="46">
        <v>76724</v>
      </c>
      <c r="D45" s="30">
        <v>837049</v>
      </c>
      <c r="E45" s="108">
        <v>498497133</v>
      </c>
      <c r="F45" s="48">
        <f t="shared" si="2"/>
        <v>1.6791450634080177E-3</v>
      </c>
      <c r="G45" s="48">
        <v>1.6791450634080177E-3</v>
      </c>
    </row>
    <row r="46" spans="1:7" s="45" customFormat="1" ht="15.75" thickTop="1" thickBot="1">
      <c r="A46" s="45" t="s">
        <v>56</v>
      </c>
      <c r="B46" s="45" t="s">
        <v>203</v>
      </c>
      <c r="C46" s="46">
        <v>19644</v>
      </c>
      <c r="D46" s="105">
        <v>204249</v>
      </c>
      <c r="E46" s="106">
        <v>148349002</v>
      </c>
      <c r="F46" s="48">
        <f t="shared" si="2"/>
        <v>1.3768141156756822E-3</v>
      </c>
      <c r="G46" s="48">
        <f>(F46+F47+F48+F49+F50)/5</f>
        <v>3.5474332084493112E-3</v>
      </c>
    </row>
    <row r="47" spans="1:7" ht="15.75" thickTop="1" thickBot="1">
      <c r="B47" s="97" t="s">
        <v>205</v>
      </c>
      <c r="C47" s="99">
        <v>20866</v>
      </c>
      <c r="D47" s="61">
        <v>125680</v>
      </c>
      <c r="E47" s="62">
        <v>99213137</v>
      </c>
      <c r="F47" s="48">
        <f t="shared" si="2"/>
        <v>1.2667677265360533E-3</v>
      </c>
    </row>
    <row r="48" spans="1:7" ht="15.75" thickTop="1" thickBot="1">
      <c r="B48" s="97" t="s">
        <v>212</v>
      </c>
      <c r="C48" s="99">
        <v>22769</v>
      </c>
      <c r="D48" s="61">
        <v>135500</v>
      </c>
      <c r="E48" s="62">
        <v>11119259</v>
      </c>
      <c r="F48" s="51">
        <f t="shared" si="2"/>
        <v>1.2186063837527303E-2</v>
      </c>
    </row>
    <row r="49" spans="1:7" ht="15.75" thickTop="1" thickBot="1">
      <c r="B49" s="97" t="s">
        <v>215</v>
      </c>
      <c r="C49" s="99">
        <v>11754</v>
      </c>
      <c r="D49" s="61">
        <v>109513</v>
      </c>
      <c r="E49" s="62">
        <v>57107299</v>
      </c>
      <c r="F49" s="51">
        <f t="shared" si="2"/>
        <v>1.9176708042171631E-3</v>
      </c>
    </row>
    <row r="50" spans="1:7" ht="15.75" thickTop="1" thickBot="1">
      <c r="B50" s="97" t="s">
        <v>219</v>
      </c>
      <c r="C50" s="99">
        <v>19708</v>
      </c>
      <c r="D50" s="61">
        <v>117833</v>
      </c>
      <c r="E50" s="62">
        <v>119041322</v>
      </c>
      <c r="F50" s="51">
        <f t="shared" si="2"/>
        <v>9.8984955829035568E-4</v>
      </c>
    </row>
    <row r="51" spans="1:7" s="45" customFormat="1" ht="15.75" thickTop="1" thickBot="1">
      <c r="A51" s="45" t="s">
        <v>40</v>
      </c>
      <c r="B51" s="45" t="s">
        <v>221</v>
      </c>
      <c r="C51" s="46">
        <v>32626</v>
      </c>
      <c r="D51" s="105">
        <v>0</v>
      </c>
      <c r="E51" s="106">
        <v>192500643</v>
      </c>
      <c r="F51" s="51">
        <f t="shared" si="2"/>
        <v>0</v>
      </c>
      <c r="G51" s="48">
        <f>(F51+F52)/2</f>
        <v>6.2697078906520448E-4</v>
      </c>
    </row>
    <row r="52" spans="1:7" ht="15.75" thickTop="1" thickBot="1">
      <c r="B52" s="97" t="s">
        <v>223</v>
      </c>
      <c r="C52" s="99">
        <v>10239</v>
      </c>
      <c r="D52" s="65">
        <v>72000</v>
      </c>
      <c r="E52" s="66">
        <v>57418943</v>
      </c>
      <c r="F52" s="48">
        <f t="shared" si="2"/>
        <v>1.253941578130409E-3</v>
      </c>
    </row>
    <row r="53" spans="1:7" s="45" customFormat="1" ht="15.75" thickTop="1" thickBot="1">
      <c r="A53" s="45" t="s">
        <v>29</v>
      </c>
      <c r="B53" s="45" t="s">
        <v>224</v>
      </c>
      <c r="C53" s="46">
        <v>30125</v>
      </c>
      <c r="D53" s="107">
        <v>205793</v>
      </c>
      <c r="E53" s="108">
        <v>143621594</v>
      </c>
      <c r="F53" s="51">
        <f t="shared" si="2"/>
        <v>1.4328834144536789E-3</v>
      </c>
      <c r="G53" s="51">
        <v>1.4328834144536789E-3</v>
      </c>
    </row>
    <row r="54" spans="1:7" s="45" customFormat="1" ht="15.75" thickTop="1" thickBot="1">
      <c r="A54" s="45" t="s">
        <v>57</v>
      </c>
      <c r="B54" s="45" t="s">
        <v>226</v>
      </c>
      <c r="C54" s="46">
        <v>35589</v>
      </c>
      <c r="D54" s="107">
        <v>123827</v>
      </c>
      <c r="E54" s="108">
        <v>186640723</v>
      </c>
      <c r="F54" s="48">
        <f t="shared" si="2"/>
        <v>6.6345113761694975E-4</v>
      </c>
      <c r="G54" s="48">
        <f>(F54+F55+F56+F57)/4</f>
        <v>8.2237330894159284E-4</v>
      </c>
    </row>
    <row r="55" spans="1:7" ht="15.75" thickTop="1" thickBot="1">
      <c r="B55" s="97" t="s">
        <v>227</v>
      </c>
      <c r="C55" s="99">
        <v>25615</v>
      </c>
      <c r="D55" s="61">
        <v>90000</v>
      </c>
      <c r="E55" s="62">
        <v>113468783</v>
      </c>
      <c r="F55" s="48">
        <f t="shared" si="2"/>
        <v>7.9316969496359192E-4</v>
      </c>
    </row>
    <row r="56" spans="1:7" ht="15.75" thickTop="1" thickBot="1">
      <c r="B56" s="97" t="s">
        <v>228</v>
      </c>
      <c r="C56" s="99">
        <v>21248</v>
      </c>
      <c r="D56" s="65">
        <v>115000</v>
      </c>
      <c r="E56" s="66">
        <v>103420603</v>
      </c>
      <c r="F56" s="51">
        <f t="shared" si="2"/>
        <v>1.1119641218877829E-3</v>
      </c>
    </row>
    <row r="57" spans="1:7" ht="15.75" thickTop="1" thickBot="1">
      <c r="B57" s="97" t="s">
        <v>229</v>
      </c>
      <c r="C57" s="99">
        <v>19112</v>
      </c>
      <c r="D57" s="61">
        <v>95000</v>
      </c>
      <c r="E57" s="62">
        <v>131778206</v>
      </c>
      <c r="F57" s="51">
        <f t="shared" si="2"/>
        <v>7.2090828129804706E-4</v>
      </c>
    </row>
    <row r="58" spans="1:7" s="45" customFormat="1" ht="15.75" thickTop="1" thickBot="1">
      <c r="A58" s="45" t="s">
        <v>16</v>
      </c>
      <c r="B58" s="45" t="s">
        <v>230</v>
      </c>
      <c r="C58" s="127">
        <v>12051</v>
      </c>
      <c r="D58" s="105">
        <v>56216</v>
      </c>
      <c r="E58" s="106">
        <v>60603287</v>
      </c>
      <c r="F58" s="51">
        <f t="shared" si="2"/>
        <v>9.276064514454472E-4</v>
      </c>
      <c r="G58" s="51">
        <v>9.276064514454472E-4</v>
      </c>
    </row>
    <row r="59" spans="1:7" s="45" customFormat="1" ht="15.75" thickTop="1" thickBot="1">
      <c r="A59" s="45" t="s">
        <v>41</v>
      </c>
      <c r="B59" s="45" t="s">
        <v>232</v>
      </c>
      <c r="C59" s="127">
        <v>57099</v>
      </c>
      <c r="D59" s="107">
        <v>266000</v>
      </c>
      <c r="E59" s="108">
        <v>318221232</v>
      </c>
      <c r="F59" s="48">
        <f t="shared" si="2"/>
        <v>8.3589645583422294E-4</v>
      </c>
      <c r="G59" s="48">
        <v>8.3589645583422294E-4</v>
      </c>
    </row>
    <row r="60" spans="1:7" s="45" customFormat="1" ht="15.75" thickTop="1" thickBot="1">
      <c r="A60" s="45" t="s">
        <v>49</v>
      </c>
      <c r="B60" s="45" t="s">
        <v>237</v>
      </c>
      <c r="C60" s="46">
        <v>13466</v>
      </c>
      <c r="D60" s="107">
        <v>81944</v>
      </c>
      <c r="E60" s="108">
        <v>92652556</v>
      </c>
      <c r="F60" s="48">
        <f t="shared" si="2"/>
        <v>8.8442244378018019E-4</v>
      </c>
      <c r="G60" s="48">
        <f>(F60+F61+F62)/3</f>
        <v>1.0802918802833949E-3</v>
      </c>
    </row>
    <row r="61" spans="1:7" ht="15.75" thickTop="1" thickBot="1">
      <c r="B61" s="97" t="s">
        <v>235</v>
      </c>
      <c r="C61" s="99">
        <v>40240</v>
      </c>
      <c r="D61" s="61">
        <v>291522</v>
      </c>
      <c r="E61" s="62">
        <v>236659039</v>
      </c>
      <c r="F61" s="48">
        <f t="shared" si="2"/>
        <v>1.2318227997198958E-3</v>
      </c>
    </row>
    <row r="62" spans="1:7" ht="15.75" thickTop="1" thickBot="1">
      <c r="B62" s="97" t="s">
        <v>239</v>
      </c>
      <c r="C62" s="99">
        <v>15543</v>
      </c>
      <c r="D62" s="61">
        <v>95378</v>
      </c>
      <c r="E62" s="62">
        <v>84808307</v>
      </c>
      <c r="F62" s="51">
        <f t="shared" si="2"/>
        <v>1.1246303973501087E-3</v>
      </c>
    </row>
    <row r="63" spans="1:7" s="45" customFormat="1" ht="15.75" thickTop="1" thickBot="1">
      <c r="A63" s="45" t="s">
        <v>50</v>
      </c>
      <c r="B63" s="45" t="s">
        <v>241</v>
      </c>
      <c r="C63" s="46">
        <v>20447</v>
      </c>
      <c r="D63" s="107">
        <v>85408</v>
      </c>
      <c r="E63" s="108">
        <v>158277253</v>
      </c>
      <c r="F63" s="51">
        <f t="shared" si="2"/>
        <v>5.3961007271209084E-4</v>
      </c>
      <c r="G63" s="48">
        <f>(F63+F64+F65+F66)/4</f>
        <v>6.2539928137042371E-4</v>
      </c>
    </row>
    <row r="64" spans="1:7" ht="15.75" thickTop="1" thickBot="1">
      <c r="B64" s="97" t="s">
        <v>243</v>
      </c>
      <c r="C64" s="99">
        <v>13103</v>
      </c>
      <c r="D64" s="61">
        <v>33000</v>
      </c>
      <c r="E64" s="62">
        <v>72515617</v>
      </c>
      <c r="F64" s="48">
        <f t="shared" si="2"/>
        <v>4.5507438763156354E-4</v>
      </c>
    </row>
    <row r="65" spans="1:7" ht="15.75" thickTop="1" thickBot="1">
      <c r="B65" s="97" t="s">
        <v>244</v>
      </c>
      <c r="C65" s="99">
        <v>12132</v>
      </c>
      <c r="D65" s="61">
        <v>87072</v>
      </c>
      <c r="E65" s="62">
        <v>87941343</v>
      </c>
      <c r="F65" s="51">
        <f t="shared" ref="F65:F83" si="3">D65/E65</f>
        <v>9.9011451303398904E-4</v>
      </c>
    </row>
    <row r="66" spans="1:7" ht="15.75" thickTop="1" thickBot="1">
      <c r="B66" s="97" t="s">
        <v>246</v>
      </c>
      <c r="C66" s="99">
        <v>15608</v>
      </c>
      <c r="D66" s="61">
        <v>46957</v>
      </c>
      <c r="E66" s="62">
        <v>90861393</v>
      </c>
      <c r="F66" s="51">
        <f t="shared" si="3"/>
        <v>5.1679815210405153E-4</v>
      </c>
    </row>
    <row r="67" spans="1:7" s="45" customFormat="1" ht="15.75" thickTop="1" thickBot="1">
      <c r="A67" s="45" t="s">
        <v>297</v>
      </c>
      <c r="B67" s="45" t="s">
        <v>249</v>
      </c>
      <c r="C67" s="46">
        <v>1805</v>
      </c>
      <c r="D67" s="107">
        <v>21575</v>
      </c>
      <c r="E67" s="47">
        <v>23013602</v>
      </c>
      <c r="F67" s="51">
        <f t="shared" si="3"/>
        <v>9.3748905538559326E-4</v>
      </c>
      <c r="G67" s="48">
        <f>(F67+F68)/2</f>
        <v>9.1528026953928573E-4</v>
      </c>
    </row>
    <row r="68" spans="1:7" ht="15.75" thickTop="1" thickBot="1">
      <c r="B68" s="97" t="s">
        <v>250</v>
      </c>
      <c r="C68" s="99">
        <v>5851</v>
      </c>
      <c r="D68" s="65">
        <v>35018</v>
      </c>
      <c r="E68" s="66">
        <v>39210747</v>
      </c>
      <c r="F68" s="48">
        <f t="shared" si="3"/>
        <v>8.930714836929783E-4</v>
      </c>
    </row>
    <row r="69" spans="1:7" s="45" customFormat="1" ht="15.75" thickTop="1" thickBot="1">
      <c r="A69" s="45" t="s">
        <v>30</v>
      </c>
      <c r="B69" s="45" t="s">
        <v>253</v>
      </c>
      <c r="C69" s="46">
        <v>13184</v>
      </c>
      <c r="D69" s="105">
        <v>90000</v>
      </c>
      <c r="E69" s="106">
        <v>72796427</v>
      </c>
      <c r="F69" s="51">
        <f t="shared" si="3"/>
        <v>1.2363244146584283E-3</v>
      </c>
      <c r="G69" s="48">
        <f>(F69+F70)/2</f>
        <v>1.2209857368708573E-3</v>
      </c>
    </row>
    <row r="70" spans="1:7" ht="15.75" thickTop="1" thickBot="1">
      <c r="B70" s="97" t="s">
        <v>255</v>
      </c>
      <c r="C70" s="99">
        <v>25730</v>
      </c>
      <c r="D70" s="61">
        <v>166000</v>
      </c>
      <c r="E70" s="62">
        <v>137685402</v>
      </c>
      <c r="F70" s="48">
        <f t="shared" si="3"/>
        <v>1.205647059083286E-3</v>
      </c>
    </row>
    <row r="71" spans="1:7" s="45" customFormat="1" ht="15.75" thickTop="1" thickBot="1">
      <c r="A71" s="45" t="s">
        <v>42</v>
      </c>
      <c r="B71" s="45" t="s">
        <v>258</v>
      </c>
      <c r="C71" s="127">
        <v>41633</v>
      </c>
      <c r="D71" s="107">
        <v>154400</v>
      </c>
      <c r="E71" s="108">
        <v>285003660</v>
      </c>
      <c r="F71" s="51">
        <f t="shared" si="3"/>
        <v>5.4174742878740573E-4</v>
      </c>
      <c r="G71" s="48">
        <v>5.4174742878740573E-4</v>
      </c>
    </row>
    <row r="72" spans="1:7" s="49" customFormat="1" ht="15.75" thickTop="1" thickBot="1">
      <c r="A72" s="49" t="s">
        <v>31</v>
      </c>
      <c r="B72" s="45" t="s">
        <v>262</v>
      </c>
      <c r="C72" s="127">
        <v>31833</v>
      </c>
      <c r="D72" s="102">
        <v>223391</v>
      </c>
      <c r="E72" s="103">
        <v>153497889</v>
      </c>
      <c r="F72" s="51">
        <f t="shared" si="3"/>
        <v>1.455335975337094E-3</v>
      </c>
      <c r="G72" s="51">
        <v>1.455335975337094E-3</v>
      </c>
    </row>
    <row r="73" spans="1:7" s="49" customFormat="1" ht="15.75" thickTop="1" thickBot="1">
      <c r="A73" s="49" t="s">
        <v>18</v>
      </c>
      <c r="B73" s="45" t="s">
        <v>267</v>
      </c>
      <c r="C73" s="127">
        <v>13798</v>
      </c>
      <c r="D73" s="102">
        <v>70000</v>
      </c>
      <c r="E73" s="103">
        <v>81362930</v>
      </c>
      <c r="F73" s="51">
        <f t="shared" si="3"/>
        <v>8.6034266465084288E-4</v>
      </c>
      <c r="G73" s="51">
        <v>8.6034266465084288E-4</v>
      </c>
    </row>
    <row r="74" spans="1:7" s="49" customFormat="1" ht="15.75" thickTop="1" thickBot="1">
      <c r="A74" s="49" t="s">
        <v>51</v>
      </c>
      <c r="B74" s="45" t="s">
        <v>270</v>
      </c>
      <c r="C74" s="46">
        <v>76372</v>
      </c>
      <c r="D74" s="102">
        <v>696613</v>
      </c>
      <c r="E74" s="103">
        <v>467516318</v>
      </c>
      <c r="F74" s="51">
        <f t="shared" si="3"/>
        <v>1.4900292742295253E-3</v>
      </c>
      <c r="G74" s="51">
        <v>1.4900292742295253E-3</v>
      </c>
    </row>
    <row r="75" spans="1:7" s="49" customFormat="1" ht="15.75" thickTop="1" thickBot="1">
      <c r="A75" s="49" t="s">
        <v>52</v>
      </c>
      <c r="B75" s="45" t="s">
        <v>273</v>
      </c>
      <c r="C75" s="46">
        <v>9401</v>
      </c>
      <c r="D75" s="102">
        <v>42000</v>
      </c>
      <c r="E75" s="103">
        <v>146639030</v>
      </c>
      <c r="F75" s="51">
        <f t="shared" si="3"/>
        <v>2.8641760655399862E-4</v>
      </c>
      <c r="G75" s="51">
        <f>(F75+F76+F77+F78)/4</f>
        <v>4.7082006802756649E-4</v>
      </c>
    </row>
    <row r="76" spans="1:7" ht="15.75" thickTop="1" thickBot="1">
      <c r="B76" s="97" t="s">
        <v>274</v>
      </c>
      <c r="C76" s="99">
        <v>21210</v>
      </c>
      <c r="D76" s="61">
        <v>74081</v>
      </c>
      <c r="E76" s="62">
        <v>134709739</v>
      </c>
      <c r="F76" s="48">
        <f t="shared" si="3"/>
        <v>5.4993054362609966E-4</v>
      </c>
    </row>
    <row r="77" spans="1:7" ht="15.75" thickTop="1" thickBot="1">
      <c r="B77" s="97" t="s">
        <v>276</v>
      </c>
      <c r="C77" s="99">
        <v>37572</v>
      </c>
      <c r="D77" s="61">
        <v>90000</v>
      </c>
      <c r="E77" s="62">
        <v>242288387</v>
      </c>
      <c r="F77" s="51">
        <f t="shared" si="3"/>
        <v>3.7145816650304417E-4</v>
      </c>
    </row>
    <row r="78" spans="1:7" ht="15.75" thickTop="1" thickBot="1">
      <c r="B78" s="97" t="s">
        <v>279</v>
      </c>
      <c r="C78" s="99">
        <v>10041</v>
      </c>
      <c r="D78" s="65">
        <v>40667</v>
      </c>
      <c r="E78" s="66">
        <v>60205134</v>
      </c>
      <c r="F78" s="51">
        <f t="shared" si="3"/>
        <v>6.7547395542712349E-4</v>
      </c>
    </row>
    <row r="79" spans="1:7" s="45" customFormat="1" ht="15.75" thickTop="1" thickBot="1">
      <c r="A79" s="45" t="s">
        <v>32</v>
      </c>
      <c r="B79" s="45" t="s">
        <v>175</v>
      </c>
      <c r="C79" s="127">
        <v>27008</v>
      </c>
      <c r="D79" s="107">
        <v>122727</v>
      </c>
      <c r="E79" s="108">
        <v>145789044</v>
      </c>
      <c r="F79" s="51">
        <f t="shared" si="3"/>
        <v>8.4181222835921744E-4</v>
      </c>
      <c r="G79" s="48">
        <v>8.4181222835921744E-4</v>
      </c>
    </row>
    <row r="80" spans="1:7" s="49" customFormat="1" ht="15.75" thickTop="1" thickBot="1">
      <c r="A80" s="49" t="s">
        <v>43</v>
      </c>
      <c r="B80" s="45" t="s">
        <v>283</v>
      </c>
      <c r="C80" s="127">
        <v>49308</v>
      </c>
      <c r="D80" s="102">
        <v>648422</v>
      </c>
      <c r="E80" s="103">
        <v>523461322</v>
      </c>
      <c r="F80" s="51">
        <f t="shared" si="3"/>
        <v>1.2387199832120548E-3</v>
      </c>
      <c r="G80" s="51">
        <v>1.2387199832120548E-3</v>
      </c>
    </row>
    <row r="81" spans="1:7" s="49" customFormat="1" ht="15.75" thickTop="1" thickBot="1">
      <c r="A81" s="49" t="s">
        <v>284</v>
      </c>
      <c r="B81" s="45" t="s">
        <v>285</v>
      </c>
      <c r="C81" s="127">
        <v>58007</v>
      </c>
      <c r="D81" s="102">
        <v>347346</v>
      </c>
      <c r="E81" s="103">
        <v>350119718</v>
      </c>
      <c r="F81" s="51">
        <f t="shared" si="3"/>
        <v>9.9207780122797878E-4</v>
      </c>
      <c r="G81" s="51">
        <v>9.9207780122797878E-4</v>
      </c>
    </row>
    <row r="82" spans="1:7" s="49" customFormat="1" ht="15.75" thickTop="1" thickBot="1">
      <c r="A82" s="49" t="s">
        <v>33</v>
      </c>
      <c r="B82" s="45" t="s">
        <v>288</v>
      </c>
      <c r="C82" s="127">
        <v>21087</v>
      </c>
      <c r="D82" s="102">
        <v>111497</v>
      </c>
      <c r="E82" s="103">
        <v>122354971</v>
      </c>
      <c r="F82" s="51">
        <f t="shared" si="3"/>
        <v>9.1125844000240904E-4</v>
      </c>
      <c r="G82" s="51">
        <v>9.1125844000240904E-4</v>
      </c>
    </row>
    <row r="83" spans="1:7" s="49" customFormat="1" ht="15.75" thickTop="1" thickBot="1">
      <c r="A83" s="49" t="s">
        <v>19</v>
      </c>
      <c r="B83" s="45" t="s">
        <v>75</v>
      </c>
      <c r="C83" s="127">
        <v>13401</v>
      </c>
      <c r="D83" s="104">
        <v>29200</v>
      </c>
      <c r="E83" s="103">
        <v>58099543</v>
      </c>
      <c r="F83" s="51">
        <f t="shared" si="3"/>
        <v>5.0258570880669406E-4</v>
      </c>
      <c r="G83" s="51">
        <v>5.0258570880669406E-4</v>
      </c>
    </row>
    <row r="84" spans="1:7" s="49" customFormat="1" ht="15.75" thickTop="1" thickBot="1">
      <c r="A84" s="109" t="s">
        <v>34</v>
      </c>
      <c r="B84" s="45" t="s">
        <v>292</v>
      </c>
      <c r="C84" s="127">
        <v>27929</v>
      </c>
      <c r="D84" s="102">
        <v>155000</v>
      </c>
      <c r="E84" s="103">
        <v>152606726</v>
      </c>
      <c r="F84" s="110">
        <f>(D84/E84)</f>
        <v>1.0156826246308435E-3</v>
      </c>
      <c r="G84" s="51">
        <v>1.0156826246308435E-3</v>
      </c>
    </row>
    <row r="85" spans="1:7" ht="13.5" thickTop="1"/>
    <row r="86" spans="1:7">
      <c r="A86" t="s">
        <v>726</v>
      </c>
    </row>
    <row r="87" spans="1:7">
      <c r="A87" s="53" t="s">
        <v>298</v>
      </c>
    </row>
    <row r="88" spans="1:7">
      <c r="A88" s="53" t="s">
        <v>744</v>
      </c>
    </row>
  </sheetData>
  <phoneticPr fontId="2" type="noConversion"/>
  <printOptions horizontalCentered="1"/>
  <pageMargins left="0.75" right="0.75" top="1" bottom="1" header="0.5" footer="0.5"/>
  <pageSetup scale="61" orientation="landscape" r:id="rId1"/>
  <headerFooter alignWithMargins="0">
    <oddHeader>&amp;C&amp;"Arial,Bold"&amp;14County Level Funding for Public Library Systems&amp;10
&amp;"Arial,Regular"&amp;12(sorted alphabetically)</oddHeader>
    <oddFooter>&amp;L&amp;11Mississippi Public Library Statistics, FY06, County Level Funding by System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M71"/>
  <sheetViews>
    <sheetView zoomScaleNormal="100" workbookViewId="0"/>
  </sheetViews>
  <sheetFormatPr defaultRowHeight="12.75"/>
  <cols>
    <col min="1" max="1" width="57.7109375" style="97" bestFit="1" customWidth="1"/>
    <col min="2" max="2" width="11.85546875" style="99" bestFit="1" customWidth="1"/>
    <col min="5" max="5" width="11" customWidth="1"/>
    <col min="6" max="6" width="11.140625" customWidth="1"/>
    <col min="7" max="7" width="10.85546875" customWidth="1"/>
    <col min="10" max="10" width="9.140625" style="6"/>
    <col min="11" max="11" width="12.42578125" style="11" customWidth="1"/>
    <col min="12" max="12" width="0" hidden="1" customWidth="1"/>
    <col min="13" max="13" width="0" style="6" hidden="1" customWidth="1"/>
  </cols>
  <sheetData>
    <row r="1" spans="1:13" ht="45.75" customHeight="1">
      <c r="A1" s="131" t="s">
        <v>0</v>
      </c>
      <c r="B1" s="13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723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3" s="9" customFormat="1" ht="14.25">
      <c r="A2" s="132"/>
      <c r="B2" s="115"/>
      <c r="J2" s="10"/>
      <c r="K2" s="8"/>
      <c r="M2" s="10"/>
    </row>
    <row r="3" spans="1:13" ht="15">
      <c r="A3" s="131" t="s">
        <v>10</v>
      </c>
    </row>
    <row r="4" spans="1:13" ht="14.25">
      <c r="A4" s="133" t="s">
        <v>11</v>
      </c>
      <c r="B4" s="114">
        <v>7873</v>
      </c>
      <c r="C4" s="11">
        <f>4160/52</f>
        <v>80</v>
      </c>
      <c r="D4">
        <v>5</v>
      </c>
      <c r="E4">
        <v>2</v>
      </c>
      <c r="F4">
        <v>0</v>
      </c>
      <c r="G4">
        <v>4</v>
      </c>
      <c r="H4">
        <v>0</v>
      </c>
      <c r="I4">
        <f>G4+H4</f>
        <v>4</v>
      </c>
      <c r="J4" s="6">
        <f>144/40</f>
        <v>3.6</v>
      </c>
      <c r="K4" s="11">
        <v>0</v>
      </c>
      <c r="M4" s="6">
        <f t="shared" ref="M4:M12" si="0">(B4/2000)*0.5</f>
        <v>1.9682500000000001</v>
      </c>
    </row>
    <row r="5" spans="1:13" ht="14.25">
      <c r="A5" s="133" t="s">
        <v>12</v>
      </c>
      <c r="B5" s="114">
        <v>10326</v>
      </c>
      <c r="C5" s="11">
        <v>80</v>
      </c>
      <c r="D5">
        <v>5</v>
      </c>
      <c r="E5">
        <v>2</v>
      </c>
      <c r="F5">
        <v>0</v>
      </c>
      <c r="G5">
        <v>2</v>
      </c>
      <c r="H5">
        <v>0</v>
      </c>
      <c r="I5">
        <f t="shared" ref="I5:I65" si="1">G5+H5</f>
        <v>2</v>
      </c>
      <c r="J5" s="6">
        <f>80/40</f>
        <v>2</v>
      </c>
      <c r="K5" s="11">
        <v>2350</v>
      </c>
      <c r="M5" s="6">
        <f t="shared" si="0"/>
        <v>2.5815000000000001</v>
      </c>
    </row>
    <row r="6" spans="1:13" ht="14.25">
      <c r="A6" s="133" t="s">
        <v>13</v>
      </c>
      <c r="B6" s="114">
        <v>11487</v>
      </c>
      <c r="C6" s="11">
        <v>45.5</v>
      </c>
      <c r="D6">
        <v>6</v>
      </c>
      <c r="E6">
        <v>1</v>
      </c>
      <c r="F6">
        <v>0</v>
      </c>
      <c r="G6">
        <v>4</v>
      </c>
      <c r="H6">
        <v>1</v>
      </c>
      <c r="I6">
        <f t="shared" si="1"/>
        <v>5</v>
      </c>
      <c r="J6" s="6">
        <f>154/40</f>
        <v>3.85</v>
      </c>
      <c r="K6" s="11">
        <v>91</v>
      </c>
      <c r="M6" s="6">
        <f t="shared" si="0"/>
        <v>2.87175</v>
      </c>
    </row>
    <row r="7" spans="1:13" ht="14.25">
      <c r="A7" s="133" t="s">
        <v>14</v>
      </c>
      <c r="B7" s="114">
        <v>10393</v>
      </c>
      <c r="C7" s="11">
        <v>61</v>
      </c>
      <c r="D7">
        <v>6</v>
      </c>
      <c r="E7">
        <v>2</v>
      </c>
      <c r="F7">
        <v>0</v>
      </c>
      <c r="G7">
        <v>3</v>
      </c>
      <c r="H7">
        <v>2</v>
      </c>
      <c r="I7">
        <f t="shared" si="1"/>
        <v>5</v>
      </c>
      <c r="J7" s="6">
        <f>176/40</f>
        <v>4.4000000000000004</v>
      </c>
      <c r="K7" s="11">
        <v>3796</v>
      </c>
      <c r="M7" s="6">
        <f t="shared" si="0"/>
        <v>2.5982500000000002</v>
      </c>
    </row>
    <row r="8" spans="1:13" ht="14.25">
      <c r="A8" s="133" t="s">
        <v>15</v>
      </c>
      <c r="B8" s="114">
        <v>9289</v>
      </c>
      <c r="C8" s="11">
        <v>60</v>
      </c>
      <c r="D8">
        <v>6</v>
      </c>
      <c r="E8">
        <v>2</v>
      </c>
      <c r="F8">
        <v>0</v>
      </c>
      <c r="G8">
        <v>5</v>
      </c>
      <c r="H8">
        <v>1</v>
      </c>
      <c r="I8">
        <f t="shared" si="1"/>
        <v>6</v>
      </c>
      <c r="J8" s="6">
        <f>85/40</f>
        <v>2.125</v>
      </c>
      <c r="K8" s="13">
        <v>0</v>
      </c>
      <c r="M8" s="6">
        <f t="shared" si="0"/>
        <v>2.3222499999999999</v>
      </c>
    </row>
    <row r="9" spans="1:13" ht="14.25">
      <c r="A9" s="133" t="s">
        <v>16</v>
      </c>
      <c r="B9" s="114">
        <v>12051</v>
      </c>
      <c r="C9" s="11">
        <v>70</v>
      </c>
      <c r="D9">
        <v>6</v>
      </c>
      <c r="E9">
        <v>3</v>
      </c>
      <c r="F9">
        <v>0</v>
      </c>
      <c r="G9">
        <v>7</v>
      </c>
      <c r="H9">
        <v>1</v>
      </c>
      <c r="I9">
        <f t="shared" si="1"/>
        <v>8</v>
      </c>
      <c r="J9" s="6">
        <f>170/40</f>
        <v>4.25</v>
      </c>
      <c r="K9" s="11">
        <v>1560</v>
      </c>
      <c r="M9" s="6">
        <f t="shared" si="0"/>
        <v>3.01275</v>
      </c>
    </row>
    <row r="10" spans="1:13" ht="14.25">
      <c r="A10" s="133" t="s">
        <v>17</v>
      </c>
      <c r="B10" s="19">
        <v>7656</v>
      </c>
      <c r="C10" s="11">
        <v>43.07692307692308</v>
      </c>
      <c r="D10">
        <v>6</v>
      </c>
      <c r="E10">
        <v>1</v>
      </c>
      <c r="F10">
        <v>1</v>
      </c>
      <c r="G10">
        <v>1</v>
      </c>
      <c r="H10">
        <v>5</v>
      </c>
      <c r="I10">
        <f t="shared" si="1"/>
        <v>6</v>
      </c>
      <c r="J10" s="6">
        <f>174/40</f>
        <v>4.3499999999999996</v>
      </c>
      <c r="K10" s="11">
        <v>200</v>
      </c>
      <c r="M10" s="6">
        <f t="shared" si="0"/>
        <v>1.9139999999999999</v>
      </c>
    </row>
    <row r="11" spans="1:13" ht="14.25">
      <c r="A11" s="133" t="s">
        <v>18</v>
      </c>
      <c r="B11" s="114">
        <v>13798</v>
      </c>
      <c r="C11" s="11">
        <v>54</v>
      </c>
      <c r="D11">
        <v>5</v>
      </c>
      <c r="E11">
        <v>2</v>
      </c>
      <c r="F11">
        <v>0</v>
      </c>
      <c r="G11">
        <v>2</v>
      </c>
      <c r="H11">
        <v>3</v>
      </c>
      <c r="I11">
        <f t="shared" si="1"/>
        <v>5</v>
      </c>
      <c r="J11" s="6">
        <f>144/40</f>
        <v>3.6</v>
      </c>
      <c r="K11" s="11">
        <v>0</v>
      </c>
      <c r="M11" s="6">
        <f t="shared" si="0"/>
        <v>3.4495</v>
      </c>
    </row>
    <row r="12" spans="1:13" ht="14.25">
      <c r="A12" s="133" t="s">
        <v>19</v>
      </c>
      <c r="B12" s="114">
        <v>13401</v>
      </c>
      <c r="C12" s="11">
        <v>53</v>
      </c>
      <c r="D12">
        <v>5</v>
      </c>
      <c r="E12">
        <v>2</v>
      </c>
      <c r="F12">
        <v>0</v>
      </c>
      <c r="G12">
        <v>4</v>
      </c>
      <c r="H12">
        <v>2</v>
      </c>
      <c r="I12">
        <f t="shared" si="1"/>
        <v>6</v>
      </c>
      <c r="J12" s="6">
        <f>79.5/40</f>
        <v>1.9875</v>
      </c>
      <c r="K12" s="13">
        <v>0</v>
      </c>
      <c r="M12" s="6">
        <f t="shared" si="0"/>
        <v>3.35025</v>
      </c>
    </row>
    <row r="13" spans="1:13" s="9" customFormat="1" ht="14.25">
      <c r="A13" s="132"/>
      <c r="B13" s="115"/>
      <c r="J13" s="10"/>
      <c r="K13" s="8"/>
      <c r="M13" s="10"/>
    </row>
    <row r="14" spans="1:13" ht="15">
      <c r="A14" s="131" t="s">
        <v>20</v>
      </c>
    </row>
    <row r="15" spans="1:13" ht="14.25">
      <c r="A15" s="133" t="s">
        <v>21</v>
      </c>
      <c r="B15" s="114">
        <v>38352</v>
      </c>
      <c r="C15" s="11">
        <v>194</v>
      </c>
      <c r="D15">
        <v>6</v>
      </c>
      <c r="E15">
        <v>9</v>
      </c>
      <c r="F15">
        <v>0</v>
      </c>
      <c r="G15">
        <v>30</v>
      </c>
      <c r="H15">
        <v>6</v>
      </c>
      <c r="I15">
        <f t="shared" si="1"/>
        <v>36</v>
      </c>
      <c r="J15" s="6">
        <f>696/40</f>
        <v>17.399999999999999</v>
      </c>
      <c r="K15" s="11">
        <v>930</v>
      </c>
      <c r="M15" s="6">
        <f t="shared" ref="M15:M28" si="2">(B15/2000)*0.5</f>
        <v>9.5879999999999992</v>
      </c>
    </row>
    <row r="16" spans="1:13" ht="14.25">
      <c r="A16" s="133" t="s">
        <v>22</v>
      </c>
      <c r="B16" s="114">
        <v>28420</v>
      </c>
      <c r="C16" s="11">
        <v>48.692307692307693</v>
      </c>
      <c r="D16">
        <v>7</v>
      </c>
      <c r="E16">
        <v>1</v>
      </c>
      <c r="F16">
        <v>1</v>
      </c>
      <c r="G16">
        <v>4</v>
      </c>
      <c r="H16">
        <v>9</v>
      </c>
      <c r="I16">
        <f t="shared" si="1"/>
        <v>13</v>
      </c>
      <c r="J16" s="6">
        <f>406/40</f>
        <v>10.15</v>
      </c>
      <c r="M16" s="6">
        <f t="shared" si="2"/>
        <v>7.1050000000000004</v>
      </c>
    </row>
    <row r="17" spans="1:13" ht="14.25">
      <c r="A17" s="133" t="s">
        <v>23</v>
      </c>
      <c r="B17" s="19">
        <v>38417</v>
      </c>
      <c r="C17" s="11">
        <v>170.5</v>
      </c>
      <c r="D17">
        <v>6</v>
      </c>
      <c r="E17">
        <v>5</v>
      </c>
      <c r="F17">
        <v>0</v>
      </c>
      <c r="G17">
        <v>11</v>
      </c>
      <c r="H17">
        <v>4</v>
      </c>
      <c r="I17">
        <f t="shared" si="1"/>
        <v>15</v>
      </c>
      <c r="J17" s="6">
        <f>577/40</f>
        <v>14.425000000000001</v>
      </c>
      <c r="K17" s="11">
        <v>890</v>
      </c>
      <c r="M17" s="6">
        <f t="shared" si="2"/>
        <v>9.6042500000000004</v>
      </c>
    </row>
    <row r="18" spans="1:13" ht="14.25">
      <c r="A18" s="133" t="s">
        <v>24</v>
      </c>
      <c r="B18" s="135">
        <v>35828</v>
      </c>
      <c r="C18" s="11">
        <v>168.84615384615384</v>
      </c>
      <c r="D18">
        <v>5</v>
      </c>
      <c r="E18">
        <v>6</v>
      </c>
      <c r="F18">
        <v>1</v>
      </c>
      <c r="G18">
        <v>7</v>
      </c>
      <c r="H18">
        <v>6</v>
      </c>
      <c r="I18">
        <f t="shared" si="1"/>
        <v>13</v>
      </c>
      <c r="J18" s="6">
        <f>340.4/40</f>
        <v>8.51</v>
      </c>
      <c r="K18" s="13">
        <v>0</v>
      </c>
      <c r="M18" s="6">
        <f t="shared" si="2"/>
        <v>8.9570000000000007</v>
      </c>
    </row>
    <row r="19" spans="1:13" ht="14.25">
      <c r="A19" s="133" t="s">
        <v>25</v>
      </c>
      <c r="B19" s="135">
        <v>22861</v>
      </c>
      <c r="C19" s="11">
        <v>42</v>
      </c>
      <c r="D19">
        <v>6</v>
      </c>
      <c r="E19">
        <v>1</v>
      </c>
      <c r="F19">
        <v>1</v>
      </c>
      <c r="G19">
        <v>4</v>
      </c>
      <c r="H19">
        <v>4</v>
      </c>
      <c r="I19">
        <f t="shared" si="1"/>
        <v>8</v>
      </c>
      <c r="J19" s="6">
        <f>240/40</f>
        <v>6</v>
      </c>
      <c r="K19" s="13">
        <v>0</v>
      </c>
      <c r="M19" s="6">
        <f t="shared" si="2"/>
        <v>5.7152500000000002</v>
      </c>
    </row>
    <row r="20" spans="1:13" ht="14.25">
      <c r="A20" s="133" t="s">
        <v>26</v>
      </c>
      <c r="B20" s="114">
        <v>35752</v>
      </c>
      <c r="C20" s="11">
        <v>93.5</v>
      </c>
      <c r="D20">
        <v>6</v>
      </c>
      <c r="E20">
        <v>3</v>
      </c>
      <c r="F20">
        <v>2</v>
      </c>
      <c r="G20">
        <v>3</v>
      </c>
      <c r="H20">
        <v>8</v>
      </c>
      <c r="I20">
        <f t="shared" si="1"/>
        <v>11</v>
      </c>
      <c r="J20" s="6">
        <f>360/40</f>
        <v>9</v>
      </c>
      <c r="K20" s="13">
        <v>0</v>
      </c>
      <c r="M20" s="6">
        <f t="shared" si="2"/>
        <v>8.9380000000000006</v>
      </c>
    </row>
    <row r="21" spans="1:13" ht="14.25">
      <c r="A21" s="133" t="s">
        <v>27</v>
      </c>
      <c r="B21" s="99">
        <v>32521</v>
      </c>
      <c r="C21" s="11">
        <v>149</v>
      </c>
      <c r="D21">
        <v>6</v>
      </c>
      <c r="E21">
        <v>5</v>
      </c>
      <c r="F21">
        <v>1</v>
      </c>
      <c r="G21">
        <v>6</v>
      </c>
      <c r="H21">
        <v>5</v>
      </c>
      <c r="I21">
        <f t="shared" si="1"/>
        <v>11</v>
      </c>
      <c r="J21" s="6">
        <f>393.5/40</f>
        <v>9.8375000000000004</v>
      </c>
      <c r="K21" s="11">
        <v>80</v>
      </c>
      <c r="M21" s="6">
        <f t="shared" si="2"/>
        <v>8.1302500000000002</v>
      </c>
    </row>
    <row r="22" spans="1:13" ht="14.25">
      <c r="A22" s="133" t="s">
        <v>28</v>
      </c>
      <c r="B22" s="114">
        <v>35853</v>
      </c>
      <c r="C22" s="11">
        <v>95</v>
      </c>
      <c r="D22">
        <v>6</v>
      </c>
      <c r="E22">
        <v>3</v>
      </c>
      <c r="F22">
        <v>1</v>
      </c>
      <c r="G22">
        <v>8</v>
      </c>
      <c r="H22">
        <v>3</v>
      </c>
      <c r="I22">
        <f t="shared" si="1"/>
        <v>11</v>
      </c>
      <c r="J22" s="6">
        <f>215/40</f>
        <v>5.375</v>
      </c>
      <c r="K22" s="11">
        <v>0</v>
      </c>
      <c r="M22" s="6">
        <f t="shared" si="2"/>
        <v>8.9632500000000004</v>
      </c>
    </row>
    <row r="23" spans="1:13" ht="14.25">
      <c r="A23" s="133" t="s">
        <v>29</v>
      </c>
      <c r="B23" s="114">
        <v>30125</v>
      </c>
      <c r="C23" s="11">
        <v>47</v>
      </c>
      <c r="D23">
        <v>6</v>
      </c>
      <c r="E23">
        <v>1</v>
      </c>
      <c r="F23">
        <v>1</v>
      </c>
      <c r="G23">
        <v>4</v>
      </c>
      <c r="H23">
        <v>4</v>
      </c>
      <c r="I23">
        <f t="shared" si="1"/>
        <v>8</v>
      </c>
      <c r="J23" s="6">
        <f>239.5/40</f>
        <v>5.9874999999999998</v>
      </c>
      <c r="K23" s="11">
        <v>250</v>
      </c>
      <c r="M23" s="6">
        <f t="shared" si="2"/>
        <v>7.53125</v>
      </c>
    </row>
    <row r="24" spans="1:13" ht="14.25">
      <c r="A24" s="133" t="s">
        <v>30</v>
      </c>
      <c r="B24" s="99">
        <v>38914</v>
      </c>
      <c r="C24" s="11">
        <v>138</v>
      </c>
      <c r="D24">
        <v>6</v>
      </c>
      <c r="E24">
        <v>3</v>
      </c>
      <c r="F24">
        <v>2</v>
      </c>
      <c r="G24">
        <v>3</v>
      </c>
      <c r="H24">
        <v>9</v>
      </c>
      <c r="I24">
        <f t="shared" si="1"/>
        <v>12</v>
      </c>
      <c r="J24" s="6">
        <f>360/40</f>
        <v>9</v>
      </c>
      <c r="K24" s="11">
        <v>0</v>
      </c>
      <c r="M24" s="6">
        <f t="shared" si="2"/>
        <v>9.7285000000000004</v>
      </c>
    </row>
    <row r="25" spans="1:13" ht="14.25">
      <c r="A25" s="133" t="s">
        <v>31</v>
      </c>
      <c r="B25" s="114">
        <v>31833</v>
      </c>
      <c r="C25" s="11">
        <v>85</v>
      </c>
      <c r="D25">
        <v>6</v>
      </c>
      <c r="E25">
        <v>4</v>
      </c>
      <c r="F25">
        <v>1</v>
      </c>
      <c r="G25">
        <v>3</v>
      </c>
      <c r="H25">
        <v>10</v>
      </c>
      <c r="I25">
        <f t="shared" si="1"/>
        <v>13</v>
      </c>
      <c r="J25" s="6">
        <f>424.31/40</f>
        <v>10.607749999999999</v>
      </c>
      <c r="K25" s="11">
        <v>0</v>
      </c>
      <c r="M25" s="6">
        <f t="shared" si="2"/>
        <v>7.9582499999999996</v>
      </c>
    </row>
    <row r="26" spans="1:13" ht="14.25">
      <c r="A26" s="133" t="s">
        <v>32</v>
      </c>
      <c r="B26" s="114">
        <v>27008</v>
      </c>
      <c r="C26" s="11">
        <v>70.615384615384613</v>
      </c>
      <c r="D26">
        <v>6</v>
      </c>
      <c r="E26">
        <v>2</v>
      </c>
      <c r="F26">
        <v>1</v>
      </c>
      <c r="G26">
        <v>5</v>
      </c>
      <c r="H26">
        <v>3</v>
      </c>
      <c r="I26">
        <f t="shared" si="1"/>
        <v>8</v>
      </c>
      <c r="J26" s="6">
        <f>410/40</f>
        <v>10.25</v>
      </c>
      <c r="K26" s="11">
        <v>0</v>
      </c>
      <c r="M26" s="6">
        <f t="shared" si="2"/>
        <v>6.7519999999999998</v>
      </c>
    </row>
    <row r="27" spans="1:13" ht="14.25">
      <c r="A27" s="133" t="s">
        <v>33</v>
      </c>
      <c r="B27" s="114">
        <v>21087</v>
      </c>
      <c r="C27" s="11">
        <v>49</v>
      </c>
      <c r="D27">
        <v>6</v>
      </c>
      <c r="E27">
        <v>1</v>
      </c>
      <c r="F27">
        <v>1</v>
      </c>
      <c r="G27">
        <v>3</v>
      </c>
      <c r="H27">
        <v>8</v>
      </c>
      <c r="I27">
        <f t="shared" si="1"/>
        <v>11</v>
      </c>
      <c r="J27" s="6">
        <f>279/40</f>
        <v>6.9749999999999996</v>
      </c>
      <c r="K27" s="11">
        <v>1560</v>
      </c>
      <c r="M27" s="6">
        <f t="shared" si="2"/>
        <v>5.2717499999999999</v>
      </c>
    </row>
    <row r="28" spans="1:13" ht="14.25">
      <c r="A28" s="133" t="s">
        <v>34</v>
      </c>
      <c r="B28" s="114">
        <v>27929</v>
      </c>
      <c r="C28" s="11">
        <v>51</v>
      </c>
      <c r="D28">
        <v>6</v>
      </c>
      <c r="E28">
        <v>1</v>
      </c>
      <c r="F28">
        <v>1</v>
      </c>
      <c r="G28">
        <v>8</v>
      </c>
      <c r="H28">
        <v>8</v>
      </c>
      <c r="I28">
        <f t="shared" si="1"/>
        <v>16</v>
      </c>
      <c r="J28" s="6">
        <f>300/40</f>
        <v>7.5</v>
      </c>
      <c r="K28" s="11">
        <v>18</v>
      </c>
      <c r="M28" s="6">
        <f t="shared" si="2"/>
        <v>6.9822499999999996</v>
      </c>
    </row>
    <row r="29" spans="1:13" s="9" customFormat="1" ht="14.25">
      <c r="A29" s="132"/>
      <c r="B29" s="115"/>
      <c r="J29" s="10"/>
      <c r="K29" s="8"/>
      <c r="M29" s="10"/>
    </row>
    <row r="30" spans="1:13" ht="15">
      <c r="A30" s="131" t="s">
        <v>35</v>
      </c>
    </row>
    <row r="31" spans="1:13" ht="14.25">
      <c r="A31" s="133" t="s">
        <v>36</v>
      </c>
      <c r="B31" s="114">
        <v>59773</v>
      </c>
      <c r="C31" s="11">
        <v>96</v>
      </c>
      <c r="D31">
        <v>6</v>
      </c>
      <c r="E31">
        <v>4</v>
      </c>
      <c r="F31">
        <v>3</v>
      </c>
      <c r="G31">
        <v>18</v>
      </c>
      <c r="H31">
        <v>3</v>
      </c>
      <c r="I31">
        <f t="shared" si="1"/>
        <v>21</v>
      </c>
      <c r="J31" s="6">
        <f>658/40</f>
        <v>16.45</v>
      </c>
      <c r="K31" s="11">
        <v>1670</v>
      </c>
      <c r="M31" s="6">
        <f t="shared" ref="M31:M39" si="3">(B31/2000)*0.5</f>
        <v>14.943250000000001</v>
      </c>
    </row>
    <row r="32" spans="1:13" ht="14.25">
      <c r="A32" s="133" t="s">
        <v>37</v>
      </c>
      <c r="B32" s="114">
        <v>40421</v>
      </c>
      <c r="C32" s="11">
        <v>101.48076923076923</v>
      </c>
      <c r="D32">
        <v>6</v>
      </c>
      <c r="E32">
        <v>3</v>
      </c>
      <c r="F32">
        <v>2</v>
      </c>
      <c r="G32">
        <v>11</v>
      </c>
      <c r="H32">
        <v>14</v>
      </c>
      <c r="I32">
        <f t="shared" si="1"/>
        <v>25</v>
      </c>
      <c r="J32" s="6">
        <f>947/40</f>
        <v>23.675000000000001</v>
      </c>
      <c r="K32" s="11">
        <v>1366</v>
      </c>
      <c r="M32" s="6">
        <f t="shared" si="3"/>
        <v>10.10525</v>
      </c>
    </row>
    <row r="33" spans="1:13" ht="14.25">
      <c r="A33" s="133" t="s">
        <v>38</v>
      </c>
      <c r="B33" s="114">
        <v>46240</v>
      </c>
      <c r="C33" s="11">
        <v>185.5</v>
      </c>
      <c r="D33">
        <v>6</v>
      </c>
      <c r="E33">
        <v>4</v>
      </c>
      <c r="F33">
        <v>3</v>
      </c>
      <c r="G33">
        <v>13</v>
      </c>
      <c r="H33">
        <v>2</v>
      </c>
      <c r="I33">
        <f t="shared" si="1"/>
        <v>15</v>
      </c>
      <c r="J33" s="6">
        <f>541/40</f>
        <v>13.525</v>
      </c>
      <c r="K33" s="11">
        <v>566</v>
      </c>
      <c r="M33" s="6">
        <f t="shared" si="3"/>
        <v>11.56</v>
      </c>
    </row>
    <row r="34" spans="1:13" ht="14.25">
      <c r="A34" s="133" t="s">
        <v>39</v>
      </c>
      <c r="B34" s="99">
        <v>56130</v>
      </c>
      <c r="C34" s="11">
        <v>209</v>
      </c>
      <c r="D34">
        <v>6</v>
      </c>
      <c r="E34">
        <v>5</v>
      </c>
      <c r="F34">
        <v>3</v>
      </c>
      <c r="G34">
        <v>7</v>
      </c>
      <c r="H34">
        <v>13</v>
      </c>
      <c r="I34">
        <f t="shared" si="1"/>
        <v>20</v>
      </c>
      <c r="J34" s="6">
        <f>609/40</f>
        <v>15.225</v>
      </c>
      <c r="K34" s="11">
        <v>670</v>
      </c>
      <c r="M34" s="6">
        <f t="shared" si="3"/>
        <v>14.032500000000001</v>
      </c>
    </row>
    <row r="35" spans="1:13" ht="14.25">
      <c r="A35" s="133" t="s">
        <v>40</v>
      </c>
      <c r="B35" s="99">
        <v>42865</v>
      </c>
      <c r="C35" s="11">
        <v>139</v>
      </c>
      <c r="D35">
        <v>6</v>
      </c>
      <c r="E35">
        <v>3</v>
      </c>
      <c r="F35">
        <v>1</v>
      </c>
      <c r="G35">
        <v>3</v>
      </c>
      <c r="H35">
        <v>11</v>
      </c>
      <c r="I35">
        <f t="shared" si="1"/>
        <v>14</v>
      </c>
      <c r="J35" s="6">
        <f>417/40</f>
        <v>10.425000000000001</v>
      </c>
      <c r="K35" s="11">
        <v>240</v>
      </c>
      <c r="M35" s="6">
        <f t="shared" si="3"/>
        <v>10.71625</v>
      </c>
    </row>
    <row r="36" spans="1:13" ht="14.25">
      <c r="A36" s="133" t="s">
        <v>41</v>
      </c>
      <c r="B36" s="114">
        <v>57099</v>
      </c>
      <c r="C36" s="11">
        <v>83.961538461538467</v>
      </c>
      <c r="D36">
        <v>6</v>
      </c>
      <c r="E36">
        <v>2</v>
      </c>
      <c r="F36" s="11">
        <v>3</v>
      </c>
      <c r="G36">
        <v>9</v>
      </c>
      <c r="H36">
        <v>10</v>
      </c>
      <c r="I36">
        <f t="shared" si="1"/>
        <v>19</v>
      </c>
      <c r="J36" s="6">
        <f>585/40</f>
        <v>14.625</v>
      </c>
      <c r="K36" s="11">
        <v>608</v>
      </c>
      <c r="M36" s="6">
        <f t="shared" si="3"/>
        <v>14.274749999999999</v>
      </c>
    </row>
    <row r="37" spans="1:13" ht="14.25">
      <c r="A37" s="133" t="s">
        <v>42</v>
      </c>
      <c r="B37" s="114">
        <v>41633</v>
      </c>
      <c r="C37" s="11">
        <v>126</v>
      </c>
      <c r="D37">
        <v>6</v>
      </c>
      <c r="E37">
        <v>3</v>
      </c>
      <c r="F37">
        <v>3</v>
      </c>
      <c r="G37">
        <v>15</v>
      </c>
      <c r="H37">
        <v>0</v>
      </c>
      <c r="I37">
        <f t="shared" si="1"/>
        <v>15</v>
      </c>
      <c r="J37" s="6">
        <f>377/40</f>
        <v>9.4250000000000007</v>
      </c>
      <c r="K37" s="11">
        <v>377</v>
      </c>
      <c r="M37" s="6">
        <f t="shared" si="3"/>
        <v>10.408250000000001</v>
      </c>
    </row>
    <row r="38" spans="1:13" ht="14.25">
      <c r="A38" s="133" t="s">
        <v>43</v>
      </c>
      <c r="B38" s="114">
        <v>49308</v>
      </c>
      <c r="C38" s="11">
        <v>60</v>
      </c>
      <c r="D38">
        <v>6</v>
      </c>
      <c r="E38">
        <v>1</v>
      </c>
      <c r="F38">
        <v>4</v>
      </c>
      <c r="G38">
        <v>6</v>
      </c>
      <c r="H38">
        <v>9</v>
      </c>
      <c r="I38">
        <f t="shared" si="1"/>
        <v>15</v>
      </c>
      <c r="J38" s="6">
        <f>485/40</f>
        <v>12.125</v>
      </c>
      <c r="K38" s="11">
        <v>150</v>
      </c>
      <c r="M38" s="6">
        <f t="shared" si="3"/>
        <v>12.327</v>
      </c>
    </row>
    <row r="39" spans="1:13" ht="14.25">
      <c r="A39" s="133" t="s">
        <v>44</v>
      </c>
      <c r="B39" s="114">
        <v>58007</v>
      </c>
      <c r="C39" s="11">
        <v>159.15384615384616</v>
      </c>
      <c r="D39">
        <v>6</v>
      </c>
      <c r="E39">
        <v>6</v>
      </c>
      <c r="F39">
        <v>1</v>
      </c>
      <c r="G39">
        <v>11</v>
      </c>
      <c r="H39">
        <v>13</v>
      </c>
      <c r="I39">
        <f t="shared" si="1"/>
        <v>24</v>
      </c>
      <c r="J39" s="6">
        <f>771/40</f>
        <v>19.274999999999999</v>
      </c>
      <c r="K39" s="11">
        <v>0</v>
      </c>
      <c r="M39" s="6">
        <f t="shared" si="3"/>
        <v>14.501749999999999</v>
      </c>
    </row>
    <row r="40" spans="1:13" s="9" customFormat="1" ht="14.25">
      <c r="A40" s="132"/>
      <c r="B40" s="115"/>
      <c r="J40" s="10"/>
      <c r="K40" s="8"/>
      <c r="M40" s="10"/>
    </row>
    <row r="41" spans="1:13" ht="15">
      <c r="A41" s="131" t="s">
        <v>45</v>
      </c>
    </row>
    <row r="42" spans="1:13" ht="14.25">
      <c r="A42" s="133" t="s">
        <v>46</v>
      </c>
      <c r="B42" s="99">
        <v>62532</v>
      </c>
      <c r="C42" s="11">
        <v>255</v>
      </c>
      <c r="D42">
        <v>6</v>
      </c>
      <c r="E42">
        <v>7</v>
      </c>
      <c r="F42">
        <v>2</v>
      </c>
      <c r="G42">
        <v>22</v>
      </c>
      <c r="H42">
        <v>1</v>
      </c>
      <c r="I42">
        <f t="shared" si="1"/>
        <v>23</v>
      </c>
      <c r="J42" s="6">
        <f>642/40</f>
        <v>16.05</v>
      </c>
      <c r="K42" s="11">
        <v>480</v>
      </c>
      <c r="M42" s="6">
        <f t="shared" ref="M42:M48" si="4">(B42/2000)*0.5</f>
        <v>15.632999999999999</v>
      </c>
    </row>
    <row r="43" spans="1:13" ht="14.25">
      <c r="A43" s="133" t="s">
        <v>47</v>
      </c>
      <c r="B43" s="99">
        <v>66715</v>
      </c>
      <c r="C43" s="11">
        <v>93</v>
      </c>
      <c r="D43">
        <v>6</v>
      </c>
      <c r="E43">
        <v>3</v>
      </c>
      <c r="F43">
        <v>2</v>
      </c>
      <c r="G43">
        <v>7</v>
      </c>
      <c r="H43">
        <v>7</v>
      </c>
      <c r="I43">
        <f t="shared" si="1"/>
        <v>14</v>
      </c>
      <c r="J43" s="6">
        <f>468.75/40</f>
        <v>11.71875</v>
      </c>
      <c r="K43" s="11">
        <v>200</v>
      </c>
      <c r="M43" s="6">
        <f t="shared" si="4"/>
        <v>16.678750000000001</v>
      </c>
    </row>
    <row r="44" spans="1:13" ht="14.25">
      <c r="A44" s="133" t="s">
        <v>48</v>
      </c>
      <c r="B44" s="99">
        <v>76724</v>
      </c>
      <c r="C44" s="11">
        <v>66</v>
      </c>
      <c r="D44">
        <v>6</v>
      </c>
      <c r="E44">
        <v>1</v>
      </c>
      <c r="F44">
        <v>1</v>
      </c>
      <c r="G44">
        <v>7</v>
      </c>
      <c r="H44">
        <v>14</v>
      </c>
      <c r="I44">
        <f t="shared" si="1"/>
        <v>21</v>
      </c>
      <c r="J44" s="6">
        <f>802/40</f>
        <v>20.05</v>
      </c>
      <c r="K44" s="11">
        <v>250</v>
      </c>
      <c r="M44" s="6">
        <f t="shared" si="4"/>
        <v>19.181000000000001</v>
      </c>
    </row>
    <row r="45" spans="1:13" ht="14.25">
      <c r="A45" s="133" t="s">
        <v>49</v>
      </c>
      <c r="B45" s="99">
        <v>69249</v>
      </c>
      <c r="C45" s="92">
        <v>250.5</v>
      </c>
      <c r="D45">
        <v>6</v>
      </c>
      <c r="E45">
        <v>9</v>
      </c>
      <c r="F45">
        <v>3</v>
      </c>
      <c r="G45">
        <v>19</v>
      </c>
      <c r="H45">
        <v>6</v>
      </c>
      <c r="I45">
        <f t="shared" si="1"/>
        <v>25</v>
      </c>
      <c r="J45" s="6">
        <f>699.5/40</f>
        <v>17.487500000000001</v>
      </c>
      <c r="K45" s="11">
        <v>116</v>
      </c>
      <c r="M45" s="6">
        <f t="shared" si="4"/>
        <v>17.312249999999999</v>
      </c>
    </row>
    <row r="46" spans="1:13" ht="14.25">
      <c r="A46" s="133" t="s">
        <v>50</v>
      </c>
      <c r="B46" s="99">
        <v>61290</v>
      </c>
      <c r="C46" s="11">
        <v>303.5</v>
      </c>
      <c r="D46">
        <v>5</v>
      </c>
      <c r="E46">
        <v>12</v>
      </c>
      <c r="F46">
        <v>1</v>
      </c>
      <c r="G46">
        <v>14</v>
      </c>
      <c r="H46">
        <v>3</v>
      </c>
      <c r="I46">
        <f t="shared" si="1"/>
        <v>17</v>
      </c>
      <c r="J46" s="6">
        <f>568/40</f>
        <v>14.2</v>
      </c>
      <c r="K46" s="11">
        <v>0</v>
      </c>
      <c r="M46" s="6">
        <f t="shared" si="4"/>
        <v>15.3225</v>
      </c>
    </row>
    <row r="47" spans="1:13" ht="14.25">
      <c r="A47" s="133" t="s">
        <v>51</v>
      </c>
      <c r="B47" s="99">
        <v>76372</v>
      </c>
      <c r="C47" s="11">
        <v>109</v>
      </c>
      <c r="D47">
        <v>6</v>
      </c>
      <c r="E47">
        <v>2</v>
      </c>
      <c r="F47">
        <v>5</v>
      </c>
      <c r="G47">
        <v>34</v>
      </c>
      <c r="H47">
        <v>1</v>
      </c>
      <c r="I47">
        <f t="shared" si="1"/>
        <v>35</v>
      </c>
      <c r="J47" s="6">
        <f>1020/40</f>
        <v>25.5</v>
      </c>
      <c r="K47" s="11">
        <v>3712</v>
      </c>
      <c r="M47" s="6">
        <f t="shared" si="4"/>
        <v>19.093</v>
      </c>
    </row>
    <row r="48" spans="1:13" ht="14.25">
      <c r="A48" s="133" t="s">
        <v>52</v>
      </c>
      <c r="B48" s="99">
        <v>78224</v>
      </c>
      <c r="C48" s="11">
        <v>325</v>
      </c>
      <c r="D48">
        <v>6</v>
      </c>
      <c r="E48">
        <v>10</v>
      </c>
      <c r="F48">
        <v>2</v>
      </c>
      <c r="G48">
        <v>18</v>
      </c>
      <c r="H48">
        <v>27</v>
      </c>
      <c r="I48">
        <f t="shared" si="1"/>
        <v>45</v>
      </c>
      <c r="J48" s="6">
        <f>954/40</f>
        <v>23.85</v>
      </c>
      <c r="K48" s="11">
        <v>250</v>
      </c>
      <c r="M48" s="6">
        <f t="shared" si="4"/>
        <v>19.556000000000001</v>
      </c>
    </row>
    <row r="49" spans="1:13" s="9" customFormat="1" ht="14.25">
      <c r="A49" s="132"/>
      <c r="B49" s="115"/>
      <c r="J49" s="10"/>
      <c r="K49" s="8"/>
      <c r="M49" s="10"/>
    </row>
    <row r="50" spans="1:13" ht="15">
      <c r="A50" s="131" t="s">
        <v>53</v>
      </c>
    </row>
    <row r="51" spans="1:13" ht="14.25">
      <c r="A51" s="133" t="s">
        <v>54</v>
      </c>
      <c r="B51" s="99">
        <v>103066</v>
      </c>
      <c r="C51" s="11">
        <v>108</v>
      </c>
      <c r="D51">
        <v>6</v>
      </c>
      <c r="E51">
        <v>3</v>
      </c>
      <c r="F51">
        <v>3</v>
      </c>
      <c r="G51">
        <v>13</v>
      </c>
      <c r="H51">
        <v>16</v>
      </c>
      <c r="I51">
        <f t="shared" si="1"/>
        <v>29</v>
      </c>
      <c r="J51" s="6">
        <f>1016/40</f>
        <v>25.4</v>
      </c>
      <c r="K51" s="11">
        <v>1669</v>
      </c>
      <c r="M51" s="6">
        <f>(B51/2000)*0.5</f>
        <v>25.766500000000001</v>
      </c>
    </row>
    <row r="52" spans="1:13" ht="14.25">
      <c r="A52" s="133" t="s">
        <v>55</v>
      </c>
      <c r="B52" s="114">
        <v>87419</v>
      </c>
      <c r="C52" s="11">
        <v>233</v>
      </c>
      <c r="D52">
        <v>6</v>
      </c>
      <c r="E52">
        <v>5</v>
      </c>
      <c r="F52">
        <v>7</v>
      </c>
      <c r="G52">
        <v>12</v>
      </c>
      <c r="H52">
        <v>21</v>
      </c>
      <c r="I52">
        <f t="shared" si="1"/>
        <v>33</v>
      </c>
      <c r="J52" s="6">
        <f>1185/40</f>
        <v>29.625</v>
      </c>
      <c r="K52" s="11">
        <v>925</v>
      </c>
      <c r="M52" s="6">
        <f>(B52/2000)*0.5</f>
        <v>21.854749999999999</v>
      </c>
    </row>
    <row r="53" spans="1:13" ht="14.25">
      <c r="A53" s="133" t="s">
        <v>56</v>
      </c>
      <c r="B53" s="99">
        <v>94741</v>
      </c>
      <c r="C53" s="11">
        <v>466</v>
      </c>
      <c r="D53">
        <v>6</v>
      </c>
      <c r="E53">
        <v>13</v>
      </c>
      <c r="F53">
        <v>2</v>
      </c>
      <c r="G53">
        <v>15</v>
      </c>
      <c r="H53">
        <v>28</v>
      </c>
      <c r="I53">
        <f t="shared" si="1"/>
        <v>43</v>
      </c>
      <c r="J53" s="6">
        <f>1407/40</f>
        <v>35.174999999999997</v>
      </c>
      <c r="K53" s="13">
        <v>0</v>
      </c>
      <c r="M53" s="6">
        <f>(B53/2000)*0.5</f>
        <v>23.68525</v>
      </c>
    </row>
    <row r="54" spans="1:13" ht="14.25">
      <c r="A54" s="133" t="s">
        <v>57</v>
      </c>
      <c r="B54" s="99">
        <v>101564</v>
      </c>
      <c r="C54" s="11">
        <v>439</v>
      </c>
      <c r="D54">
        <v>6</v>
      </c>
      <c r="E54">
        <v>13</v>
      </c>
      <c r="F54">
        <v>3</v>
      </c>
      <c r="G54">
        <v>22</v>
      </c>
      <c r="H54">
        <v>2</v>
      </c>
      <c r="I54">
        <f t="shared" si="1"/>
        <v>24</v>
      </c>
      <c r="J54" s="6">
        <f>800/40</f>
        <v>20</v>
      </c>
      <c r="K54" s="11">
        <v>3075</v>
      </c>
      <c r="M54" s="6">
        <f>(B54/2000)*0.5</f>
        <v>25.390999999999998</v>
      </c>
    </row>
    <row r="55" spans="1:13" s="9" customFormat="1" ht="14.25">
      <c r="A55" s="132"/>
      <c r="B55" s="115"/>
      <c r="J55" s="10"/>
      <c r="K55" s="8"/>
      <c r="M55" s="10"/>
    </row>
    <row r="56" spans="1:13" ht="15">
      <c r="A56" s="131" t="s">
        <v>58</v>
      </c>
    </row>
    <row r="57" spans="1:13" ht="14.25">
      <c r="A57" s="133" t="s">
        <v>59</v>
      </c>
      <c r="B57" s="99">
        <v>208562</v>
      </c>
      <c r="C57" s="13">
        <v>699</v>
      </c>
      <c r="D57">
        <v>6</v>
      </c>
      <c r="E57">
        <v>21</v>
      </c>
      <c r="F57">
        <v>4</v>
      </c>
      <c r="G57">
        <v>86</v>
      </c>
      <c r="H57">
        <v>15</v>
      </c>
      <c r="I57">
        <f t="shared" si="1"/>
        <v>101</v>
      </c>
      <c r="J57" s="6">
        <f>2871/40</f>
        <v>71.775000000000006</v>
      </c>
      <c r="K57" s="11">
        <v>4437</v>
      </c>
      <c r="M57" s="6">
        <f t="shared" ref="M57:M66" si="5">(B57/2000)*0.5</f>
        <v>52.140500000000003</v>
      </c>
    </row>
    <row r="58" spans="1:13" ht="14.25">
      <c r="A58" s="133" t="s">
        <v>60</v>
      </c>
      <c r="B58" s="99">
        <v>258140</v>
      </c>
      <c r="C58" s="11">
        <v>584.5</v>
      </c>
      <c r="D58">
        <v>7</v>
      </c>
      <c r="E58">
        <v>13</v>
      </c>
      <c r="F58">
        <v>17</v>
      </c>
      <c r="G58">
        <v>37</v>
      </c>
      <c r="H58">
        <v>111</v>
      </c>
      <c r="I58">
        <f t="shared" si="1"/>
        <v>148</v>
      </c>
      <c r="J58" s="6">
        <f>3880/40</f>
        <v>97</v>
      </c>
      <c r="K58" s="11">
        <v>3000</v>
      </c>
      <c r="M58" s="6">
        <f t="shared" si="5"/>
        <v>64.534999999999997</v>
      </c>
    </row>
    <row r="59" spans="1:13" ht="14.25">
      <c r="A59" s="133" t="s">
        <v>61</v>
      </c>
      <c r="B59" s="114">
        <v>171875</v>
      </c>
      <c r="C59" s="11">
        <v>241.92307692307693</v>
      </c>
      <c r="D59">
        <v>6</v>
      </c>
      <c r="E59">
        <v>6</v>
      </c>
      <c r="F59">
        <v>7</v>
      </c>
      <c r="G59">
        <v>17</v>
      </c>
      <c r="H59">
        <v>57</v>
      </c>
      <c r="I59">
        <f t="shared" si="1"/>
        <v>74</v>
      </c>
      <c r="J59" s="6">
        <f>1675/40</f>
        <v>41.875</v>
      </c>
      <c r="K59" s="13">
        <v>0</v>
      </c>
      <c r="M59" s="6">
        <f t="shared" si="5"/>
        <v>42.96875</v>
      </c>
    </row>
    <row r="60" spans="1:13" ht="14.25">
      <c r="A60" s="133" t="s">
        <v>62</v>
      </c>
      <c r="B60" s="99">
        <v>152405</v>
      </c>
      <c r="C60" s="11">
        <v>395</v>
      </c>
      <c r="D60">
        <v>6</v>
      </c>
      <c r="E60">
        <v>7</v>
      </c>
      <c r="F60">
        <v>10</v>
      </c>
      <c r="G60">
        <v>10</v>
      </c>
      <c r="H60">
        <v>55</v>
      </c>
      <c r="I60">
        <f t="shared" si="1"/>
        <v>65</v>
      </c>
      <c r="J60" s="6">
        <v>59.075000000000003</v>
      </c>
      <c r="K60" s="11">
        <v>6753</v>
      </c>
      <c r="M60" s="6">
        <f t="shared" si="5"/>
        <v>38.10125</v>
      </c>
    </row>
    <row r="61" spans="1:13" ht="14.25">
      <c r="A61" s="133" t="s">
        <v>63</v>
      </c>
      <c r="B61" s="114">
        <v>249012</v>
      </c>
      <c r="C61" s="11">
        <v>817</v>
      </c>
      <c r="D61">
        <v>7</v>
      </c>
      <c r="E61">
        <v>15</v>
      </c>
      <c r="F61">
        <v>7</v>
      </c>
      <c r="G61">
        <v>20</v>
      </c>
      <c r="H61">
        <v>106</v>
      </c>
      <c r="I61">
        <f t="shared" si="1"/>
        <v>126</v>
      </c>
      <c r="J61" s="6">
        <v>84.45</v>
      </c>
      <c r="K61" s="11">
        <v>1500</v>
      </c>
      <c r="M61" s="6">
        <f t="shared" si="5"/>
        <v>62.253</v>
      </c>
    </row>
    <row r="62" spans="1:13" s="9" customFormat="1" ht="14.25">
      <c r="A62" s="132"/>
      <c r="B62" s="115"/>
      <c r="J62" s="10"/>
      <c r="K62" s="8"/>
      <c r="M62" s="10">
        <f t="shared" si="5"/>
        <v>0</v>
      </c>
    </row>
    <row r="63" spans="1:13" ht="15">
      <c r="A63" s="131" t="s">
        <v>311</v>
      </c>
      <c r="M63" s="6">
        <f>(B67/2000)*0.5</f>
        <v>727.63499999999999</v>
      </c>
    </row>
    <row r="64" spans="1:13" ht="14.25">
      <c r="A64" s="133" t="s">
        <v>64</v>
      </c>
      <c r="B64" s="136">
        <v>3822</v>
      </c>
      <c r="C64" s="11">
        <v>36</v>
      </c>
      <c r="D64">
        <v>6</v>
      </c>
      <c r="E64">
        <v>1</v>
      </c>
      <c r="F64">
        <v>0</v>
      </c>
      <c r="G64">
        <v>1</v>
      </c>
      <c r="H64">
        <v>1</v>
      </c>
      <c r="I64">
        <f t="shared" si="1"/>
        <v>2</v>
      </c>
      <c r="J64" s="6">
        <f>80/40</f>
        <v>2</v>
      </c>
      <c r="K64" s="13">
        <v>0</v>
      </c>
      <c r="M64" s="6">
        <f t="shared" si="5"/>
        <v>0.95550000000000002</v>
      </c>
    </row>
    <row r="65" spans="1:13" ht="14.25">
      <c r="A65" s="133" t="s">
        <v>65</v>
      </c>
      <c r="B65" s="136">
        <v>17283</v>
      </c>
      <c r="C65" s="11">
        <v>36.92307692307692</v>
      </c>
      <c r="D65">
        <v>6</v>
      </c>
      <c r="E65">
        <v>1</v>
      </c>
      <c r="F65">
        <v>0</v>
      </c>
      <c r="G65">
        <v>2</v>
      </c>
      <c r="H65">
        <v>2</v>
      </c>
      <c r="I65">
        <f t="shared" si="1"/>
        <v>4</v>
      </c>
      <c r="J65" s="6">
        <f>160/40</f>
        <v>4</v>
      </c>
      <c r="K65" s="11">
        <v>520</v>
      </c>
      <c r="M65" s="6">
        <f t="shared" si="5"/>
        <v>4.3207500000000003</v>
      </c>
    </row>
    <row r="66" spans="1:13">
      <c r="M66" s="6">
        <f t="shared" si="5"/>
        <v>0</v>
      </c>
    </row>
    <row r="67" spans="1:13">
      <c r="A67" s="33" t="s">
        <v>66</v>
      </c>
      <c r="B67" s="137">
        <f>SUM(B4:B62)</f>
        <v>2910540</v>
      </c>
      <c r="C67" s="15">
        <f t="shared" ref="C67:K67" si="6">SUM(C4:C66)</f>
        <v>8567.1730769230762</v>
      </c>
      <c r="D67" s="14">
        <f t="shared" si="6"/>
        <v>297</v>
      </c>
      <c r="E67" s="14">
        <f t="shared" si="6"/>
        <v>235</v>
      </c>
      <c r="F67" s="14">
        <f t="shared" si="6"/>
        <v>114</v>
      </c>
      <c r="G67" s="14">
        <f t="shared" si="6"/>
        <v>580</v>
      </c>
      <c r="H67" s="14">
        <f t="shared" si="6"/>
        <v>650</v>
      </c>
      <c r="I67" s="15">
        <f t="shared" si="6"/>
        <v>1230</v>
      </c>
      <c r="J67" s="16">
        <f t="shared" si="6"/>
        <v>895.16150000000005</v>
      </c>
      <c r="K67" s="15">
        <f t="shared" si="6"/>
        <v>44259</v>
      </c>
      <c r="M67" s="6" t="e">
        <f>(#REF!/2000)*0.5</f>
        <v>#REF!</v>
      </c>
    </row>
    <row r="69" spans="1:13">
      <c r="A69" s="97" t="s">
        <v>726</v>
      </c>
    </row>
    <row r="71" spans="1:13" ht="25.5" customHeight="1">
      <c r="A71" s="169" t="s">
        <v>764</v>
      </c>
      <c r="B71" s="170"/>
      <c r="C71" s="170"/>
      <c r="D71" s="170"/>
      <c r="E71" s="170"/>
    </row>
  </sheetData>
  <mergeCells count="1">
    <mergeCell ref="A71:E71"/>
  </mergeCells>
  <phoneticPr fontId="2" type="noConversion"/>
  <pageMargins left="0.75" right="0.75" top="1" bottom="1" header="0.5" footer="0.5"/>
  <pageSetup scale="76" orientation="landscape" horizontalDpi="4294967293" verticalDpi="0" r:id="rId1"/>
  <headerFooter alignWithMargins="0">
    <oddHeader>&amp;C&amp;"Arial,Bold"&amp;14Public Library System Operations FY06</oddHeader>
    <oddFooter>&amp;LMississippi Public Library Statistics, FY06, Public Library Operations</oddFooter>
  </headerFooter>
  <rowBreaks count="1" manualBreakCount="1">
    <brk id="40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69"/>
  <sheetViews>
    <sheetView zoomScaleNormal="100" workbookViewId="0"/>
  </sheetViews>
  <sheetFormatPr defaultRowHeight="12.75"/>
  <cols>
    <col min="1" max="1" width="57.7109375" bestFit="1" customWidth="1"/>
    <col min="2" max="4" width="11.140625" style="29" bestFit="1" customWidth="1"/>
    <col min="5" max="5" width="11.85546875" style="75" customWidth="1"/>
    <col min="6" max="6" width="9.140625" style="29"/>
    <col min="7" max="7" width="11.28515625" style="75" customWidth="1"/>
    <col min="8" max="8" width="10.140625" style="29" bestFit="1" customWidth="1"/>
    <col min="9" max="9" width="12.7109375" style="75" customWidth="1"/>
    <col min="10" max="10" width="14.7109375" style="29" bestFit="1" customWidth="1"/>
    <col min="11" max="11" width="12.85546875" style="75" customWidth="1"/>
    <col min="12" max="12" width="15.42578125" style="29" bestFit="1" customWidth="1"/>
    <col min="13" max="13" width="12.140625" style="75" customWidth="1"/>
    <col min="14" max="14" width="10.140625" style="29" customWidth="1"/>
    <col min="15" max="15" width="12.7109375" hidden="1" customWidth="1"/>
  </cols>
  <sheetData>
    <row r="1" spans="1:15" ht="45">
      <c r="A1" s="1" t="s">
        <v>0</v>
      </c>
      <c r="B1" s="70" t="s">
        <v>70</v>
      </c>
      <c r="C1" s="70" t="s">
        <v>67</v>
      </c>
      <c r="D1" s="71" t="s">
        <v>300</v>
      </c>
      <c r="E1" s="72" t="s">
        <v>301</v>
      </c>
      <c r="F1" s="71" t="s">
        <v>302</v>
      </c>
      <c r="G1" s="72" t="s">
        <v>303</v>
      </c>
      <c r="H1" s="71" t="s">
        <v>304</v>
      </c>
      <c r="I1" s="72" t="s">
        <v>305</v>
      </c>
      <c r="J1" s="71" t="s">
        <v>306</v>
      </c>
      <c r="K1" s="72" t="s">
        <v>307</v>
      </c>
      <c r="L1" s="71" t="s">
        <v>308</v>
      </c>
      <c r="M1" s="72" t="s">
        <v>309</v>
      </c>
      <c r="N1" s="71" t="s">
        <v>310</v>
      </c>
    </row>
    <row r="2" spans="1:15" s="9" customFormat="1" ht="14.25">
      <c r="A2" s="7"/>
      <c r="B2" s="73"/>
      <c r="C2" s="73"/>
      <c r="D2" s="73"/>
      <c r="E2" s="74"/>
      <c r="F2" s="73"/>
      <c r="G2" s="74"/>
      <c r="H2" s="73"/>
      <c r="I2" s="74"/>
      <c r="J2" s="73"/>
      <c r="K2" s="74"/>
      <c r="L2" s="73"/>
      <c r="M2" s="74"/>
      <c r="N2" s="73"/>
    </row>
    <row r="3" spans="1:15" ht="15">
      <c r="A3" s="1" t="s">
        <v>10</v>
      </c>
    </row>
    <row r="4" spans="1:15" ht="14.25">
      <c r="A4" s="12" t="s">
        <v>11</v>
      </c>
      <c r="B4" s="29">
        <v>0</v>
      </c>
      <c r="C4" s="29">
        <v>76131</v>
      </c>
      <c r="D4" s="29">
        <f>B4+C4</f>
        <v>76131</v>
      </c>
      <c r="E4" s="75">
        <f>D4/O4</f>
        <v>9.6698844150895464</v>
      </c>
      <c r="F4" s="29">
        <v>7918</v>
      </c>
      <c r="G4" s="75">
        <f>F4/O4</f>
        <v>1.0057157373301155</v>
      </c>
      <c r="H4" s="29">
        <v>37943</v>
      </c>
      <c r="I4" s="75">
        <f>H4/O4</f>
        <v>4.8193827003683474</v>
      </c>
      <c r="J4" s="29">
        <v>2223</v>
      </c>
      <c r="K4" s="75">
        <f>J4/O4</f>
        <v>0.28235742410770992</v>
      </c>
      <c r="L4" s="29">
        <f>(D4+F4+H4+J4)</f>
        <v>124215</v>
      </c>
      <c r="M4" s="75">
        <f>(L4/O4)</f>
        <v>15.777340276895719</v>
      </c>
      <c r="N4" s="29">
        <v>0</v>
      </c>
      <c r="O4" s="17">
        <v>7873</v>
      </c>
    </row>
    <row r="5" spans="1:15" ht="14.25">
      <c r="A5" s="12" t="s">
        <v>12</v>
      </c>
      <c r="B5" s="29">
        <v>2400</v>
      </c>
      <c r="C5" s="29">
        <v>60500</v>
      </c>
      <c r="D5" s="29">
        <f t="shared" ref="D5:D67" si="0">B5+C5</f>
        <v>62900</v>
      </c>
      <c r="E5" s="75">
        <f t="shared" ref="E5:E67" si="1">D5/O5</f>
        <v>6.0914197172186713</v>
      </c>
      <c r="F5" s="29">
        <v>4067</v>
      </c>
      <c r="G5" s="75">
        <f t="shared" ref="G5:G67" si="2">F5/O5</f>
        <v>0.39386015882239006</v>
      </c>
      <c r="H5" s="29">
        <v>38457</v>
      </c>
      <c r="I5" s="75">
        <f t="shared" ref="I5:I67" si="3">H5/O5</f>
        <v>3.7242882045322485</v>
      </c>
      <c r="J5" s="29">
        <v>1809</v>
      </c>
      <c r="K5" s="75">
        <f t="shared" ref="K5:K67" si="4">J5/O5</f>
        <v>0.17518884369552587</v>
      </c>
      <c r="L5" s="29">
        <f t="shared" ref="L5:L65" si="5">(D5+F5+H5+J5)</f>
        <v>107233</v>
      </c>
      <c r="M5" s="75">
        <f t="shared" ref="M5:M67" si="6">(L5/O5)</f>
        <v>10.384756924268835</v>
      </c>
      <c r="N5" s="29">
        <v>4911</v>
      </c>
      <c r="O5" s="17">
        <v>10326</v>
      </c>
    </row>
    <row r="6" spans="1:15" ht="14.25">
      <c r="A6" s="12" t="s">
        <v>13</v>
      </c>
      <c r="B6" s="29">
        <v>30500</v>
      </c>
      <c r="C6" s="29">
        <v>47250</v>
      </c>
      <c r="D6" s="29">
        <f t="shared" si="0"/>
        <v>77750</v>
      </c>
      <c r="E6" s="75">
        <f t="shared" si="1"/>
        <v>6.7685209367110648</v>
      </c>
      <c r="F6" s="29">
        <v>4788</v>
      </c>
      <c r="G6" s="75">
        <f t="shared" si="2"/>
        <v>0.41681901279707495</v>
      </c>
      <c r="H6" s="29">
        <v>39882</v>
      </c>
      <c r="I6" s="75">
        <f t="shared" si="3"/>
        <v>3.471924784539044</v>
      </c>
      <c r="J6" s="29">
        <v>14279</v>
      </c>
      <c r="K6" s="75">
        <f t="shared" si="4"/>
        <v>1.2430573691999651</v>
      </c>
      <c r="L6" s="29">
        <f t="shared" si="5"/>
        <v>136699</v>
      </c>
      <c r="M6" s="75">
        <f t="shared" si="6"/>
        <v>11.900322103247149</v>
      </c>
      <c r="N6" s="29">
        <v>7186</v>
      </c>
      <c r="O6" s="17">
        <v>11487</v>
      </c>
    </row>
    <row r="7" spans="1:15" ht="14.25">
      <c r="A7" s="12" t="s">
        <v>14</v>
      </c>
      <c r="B7" s="29">
        <v>17500</v>
      </c>
      <c r="C7" s="29">
        <v>40000</v>
      </c>
      <c r="D7" s="29">
        <f t="shared" si="0"/>
        <v>57500</v>
      </c>
      <c r="E7" s="75">
        <f t="shared" si="1"/>
        <v>5.5325699990378139</v>
      </c>
      <c r="F7" s="29">
        <v>290</v>
      </c>
      <c r="G7" s="75">
        <f t="shared" si="2"/>
        <v>2.7903396516886367E-2</v>
      </c>
      <c r="H7" s="29">
        <v>51620</v>
      </c>
      <c r="I7" s="75">
        <f t="shared" si="3"/>
        <v>4.966804580005773</v>
      </c>
      <c r="J7" s="29">
        <v>11547</v>
      </c>
      <c r="K7" s="75">
        <f t="shared" si="4"/>
        <v>1.111036274415472</v>
      </c>
      <c r="L7" s="29">
        <f t="shared" si="5"/>
        <v>120957</v>
      </c>
      <c r="M7" s="75">
        <f t="shared" si="6"/>
        <v>11.638314249975945</v>
      </c>
      <c r="N7" s="29">
        <v>148800</v>
      </c>
      <c r="O7" s="17">
        <v>10393</v>
      </c>
    </row>
    <row r="8" spans="1:15" ht="14.25">
      <c r="A8" s="12" t="s">
        <v>15</v>
      </c>
      <c r="B8" s="29">
        <v>10000</v>
      </c>
      <c r="C8" s="29">
        <v>34000</v>
      </c>
      <c r="D8" s="29">
        <f t="shared" si="0"/>
        <v>44000</v>
      </c>
      <c r="E8" s="75">
        <f t="shared" si="1"/>
        <v>4.7367854451501774</v>
      </c>
      <c r="F8" s="29">
        <v>0</v>
      </c>
      <c r="G8" s="75">
        <f t="shared" si="2"/>
        <v>0</v>
      </c>
      <c r="H8" s="29">
        <v>33581</v>
      </c>
      <c r="I8" s="75">
        <f t="shared" si="3"/>
        <v>3.6151361825815482</v>
      </c>
      <c r="J8" s="29">
        <v>7860</v>
      </c>
      <c r="K8" s="75">
        <f t="shared" si="4"/>
        <v>0.84616212724728168</v>
      </c>
      <c r="L8" s="29">
        <f t="shared" si="5"/>
        <v>85441</v>
      </c>
      <c r="M8" s="75">
        <f t="shared" si="6"/>
        <v>9.1980837549790078</v>
      </c>
      <c r="N8" s="29">
        <v>0</v>
      </c>
      <c r="O8" s="17">
        <v>9289</v>
      </c>
    </row>
    <row r="9" spans="1:15" ht="14.25">
      <c r="A9" s="12" t="s">
        <v>16</v>
      </c>
      <c r="B9" s="29">
        <v>7000</v>
      </c>
      <c r="C9" s="29">
        <v>56216</v>
      </c>
      <c r="D9" s="29">
        <f t="shared" si="0"/>
        <v>63216</v>
      </c>
      <c r="E9" s="75">
        <f t="shared" si="1"/>
        <v>5.2457057505601199</v>
      </c>
      <c r="F9" s="29">
        <v>9774</v>
      </c>
      <c r="G9" s="75">
        <f t="shared" si="2"/>
        <v>0.81105302464525764</v>
      </c>
      <c r="H9" s="29">
        <v>58335</v>
      </c>
      <c r="I9" s="75">
        <f t="shared" si="3"/>
        <v>4.8406771222305203</v>
      </c>
      <c r="J9" s="29">
        <v>20070</v>
      </c>
      <c r="K9" s="75">
        <f t="shared" si="4"/>
        <v>1.6654219566840927</v>
      </c>
      <c r="L9" s="29">
        <f t="shared" si="5"/>
        <v>151395</v>
      </c>
      <c r="M9" s="75">
        <f t="shared" si="6"/>
        <v>12.56285785411999</v>
      </c>
      <c r="N9" s="29">
        <v>0</v>
      </c>
      <c r="O9" s="17">
        <v>12051</v>
      </c>
    </row>
    <row r="10" spans="1:15" ht="14.25">
      <c r="A10" s="12" t="s">
        <v>17</v>
      </c>
      <c r="B10" s="29">
        <v>8700</v>
      </c>
      <c r="C10" s="29">
        <v>56593</v>
      </c>
      <c r="D10" s="29">
        <f t="shared" si="0"/>
        <v>65293</v>
      </c>
      <c r="E10" s="75">
        <f t="shared" si="1"/>
        <v>8.5283437826541277</v>
      </c>
      <c r="F10" s="29">
        <v>1209</v>
      </c>
      <c r="G10" s="75">
        <f t="shared" si="2"/>
        <v>0.1579153605015674</v>
      </c>
      <c r="H10" s="29">
        <v>56791</v>
      </c>
      <c r="I10" s="75">
        <f t="shared" si="3"/>
        <v>7.417842215256008</v>
      </c>
      <c r="J10" s="29">
        <v>18700</v>
      </c>
      <c r="K10" s="75">
        <f t="shared" si="4"/>
        <v>2.4425287356321839</v>
      </c>
      <c r="L10" s="29">
        <f t="shared" si="5"/>
        <v>141993</v>
      </c>
      <c r="M10" s="75">
        <f t="shared" si="6"/>
        <v>18.546630094043888</v>
      </c>
      <c r="N10" s="29">
        <v>11458</v>
      </c>
      <c r="O10" s="18">
        <v>7656</v>
      </c>
    </row>
    <row r="11" spans="1:15" ht="14.25">
      <c r="A11" s="12" t="s">
        <v>18</v>
      </c>
      <c r="B11" s="29">
        <v>4800</v>
      </c>
      <c r="C11" s="29">
        <v>70000</v>
      </c>
      <c r="D11" s="29">
        <f t="shared" si="0"/>
        <v>74800</v>
      </c>
      <c r="E11" s="75">
        <f t="shared" si="1"/>
        <v>5.4210755181910422</v>
      </c>
      <c r="F11" s="29">
        <v>0</v>
      </c>
      <c r="G11" s="75">
        <f t="shared" si="2"/>
        <v>0</v>
      </c>
      <c r="H11" s="29">
        <v>44663</v>
      </c>
      <c r="I11" s="75">
        <f t="shared" si="3"/>
        <v>3.2369183939701407</v>
      </c>
      <c r="J11" s="29">
        <v>2970</v>
      </c>
      <c r="K11" s="75">
        <f t="shared" si="4"/>
        <v>0.21524858675170314</v>
      </c>
      <c r="L11" s="29">
        <f t="shared" si="5"/>
        <v>122433</v>
      </c>
      <c r="M11" s="75">
        <f t="shared" si="6"/>
        <v>8.8732424989128855</v>
      </c>
      <c r="N11" s="29">
        <v>0</v>
      </c>
      <c r="O11" s="17">
        <v>13798</v>
      </c>
    </row>
    <row r="12" spans="1:15" ht="14.25">
      <c r="A12" s="12" t="s">
        <v>19</v>
      </c>
      <c r="B12" s="29">
        <v>3400</v>
      </c>
      <c r="C12" s="29">
        <v>29200</v>
      </c>
      <c r="D12" s="29">
        <f t="shared" si="0"/>
        <v>32600</v>
      </c>
      <c r="E12" s="75">
        <f t="shared" si="1"/>
        <v>2.4326542795313784</v>
      </c>
      <c r="F12" s="29">
        <v>7037</v>
      </c>
      <c r="G12" s="75">
        <f t="shared" si="2"/>
        <v>0.52511006641295421</v>
      </c>
      <c r="H12" s="29">
        <v>41900</v>
      </c>
      <c r="I12" s="75">
        <f t="shared" si="3"/>
        <v>3.1266323408700845</v>
      </c>
      <c r="J12" s="29">
        <v>4111</v>
      </c>
      <c r="K12" s="75">
        <f t="shared" si="4"/>
        <v>0.30676815163047533</v>
      </c>
      <c r="L12" s="29">
        <f t="shared" si="5"/>
        <v>85648</v>
      </c>
      <c r="M12" s="75">
        <f t="shared" si="6"/>
        <v>6.391164838444892</v>
      </c>
      <c r="N12" s="29">
        <v>0</v>
      </c>
      <c r="O12" s="17">
        <v>13401</v>
      </c>
    </row>
    <row r="13" spans="1:15" s="9" customFormat="1" ht="14.25">
      <c r="A13" s="7"/>
      <c r="B13" s="73"/>
      <c r="C13" s="73"/>
      <c r="D13" s="73"/>
      <c r="E13" s="74"/>
      <c r="F13" s="73"/>
      <c r="G13" s="74"/>
      <c r="H13" s="73"/>
      <c r="I13" s="74"/>
      <c r="J13" s="73"/>
      <c r="K13" s="74"/>
      <c r="L13" s="73"/>
      <c r="M13" s="74"/>
      <c r="N13" s="73"/>
      <c r="O13" s="8"/>
    </row>
    <row r="14" spans="1:15" ht="15">
      <c r="A14" s="1" t="s">
        <v>20</v>
      </c>
      <c r="O14" s="11"/>
    </row>
    <row r="15" spans="1:15" ht="14.25">
      <c r="A15" s="12" t="s">
        <v>21</v>
      </c>
      <c r="B15" s="29">
        <v>217800</v>
      </c>
      <c r="C15" s="29">
        <v>280000</v>
      </c>
      <c r="D15" s="29">
        <f t="shared" si="0"/>
        <v>497800</v>
      </c>
      <c r="E15" s="75">
        <f t="shared" si="1"/>
        <v>12.979766374634961</v>
      </c>
      <c r="F15" s="29">
        <v>630</v>
      </c>
      <c r="G15" s="75">
        <f t="shared" si="2"/>
        <v>1.6426783479349186E-2</v>
      </c>
      <c r="H15" s="29">
        <v>114969</v>
      </c>
      <c r="I15" s="75">
        <f t="shared" si="3"/>
        <v>2.9977315394242803</v>
      </c>
      <c r="J15" s="29">
        <v>73328</v>
      </c>
      <c r="K15" s="75">
        <f t="shared" si="4"/>
        <v>1.9119732999582812</v>
      </c>
      <c r="L15" s="29">
        <f t="shared" si="5"/>
        <v>686727</v>
      </c>
      <c r="M15" s="75">
        <f t="shared" si="6"/>
        <v>17.905897997496872</v>
      </c>
      <c r="N15" s="29">
        <v>0</v>
      </c>
      <c r="O15" s="17">
        <v>38352</v>
      </c>
    </row>
    <row r="16" spans="1:15" ht="14.25">
      <c r="A16" s="12" t="s">
        <v>22</v>
      </c>
      <c r="B16" s="29">
        <v>236678</v>
      </c>
      <c r="C16" s="29">
        <v>190500</v>
      </c>
      <c r="D16" s="29">
        <f t="shared" si="0"/>
        <v>427178</v>
      </c>
      <c r="E16" s="75">
        <f t="shared" si="1"/>
        <v>15.030893736805067</v>
      </c>
      <c r="F16" s="29">
        <v>17356</v>
      </c>
      <c r="G16" s="75">
        <f t="shared" si="2"/>
        <v>0.61069669247009151</v>
      </c>
      <c r="H16" s="29">
        <v>86835</v>
      </c>
      <c r="I16" s="75">
        <f t="shared" si="3"/>
        <v>3.0554187192118225</v>
      </c>
      <c r="J16" s="29">
        <v>59589</v>
      </c>
      <c r="K16" s="75">
        <f t="shared" si="4"/>
        <v>2.0967276565798731</v>
      </c>
      <c r="L16" s="29">
        <f t="shared" si="5"/>
        <v>590958</v>
      </c>
      <c r="M16" s="75">
        <f t="shared" si="6"/>
        <v>20.793736805066853</v>
      </c>
      <c r="N16" s="29">
        <v>0</v>
      </c>
      <c r="O16" s="17">
        <v>28420</v>
      </c>
    </row>
    <row r="17" spans="1:15" ht="14.25">
      <c r="A17" s="12" t="s">
        <v>23</v>
      </c>
      <c r="B17" s="29">
        <v>88081</v>
      </c>
      <c r="C17" s="29">
        <v>123861</v>
      </c>
      <c r="D17" s="29">
        <f t="shared" si="0"/>
        <v>211942</v>
      </c>
      <c r="E17" s="75">
        <f t="shared" si="1"/>
        <v>5.5168805476742069</v>
      </c>
      <c r="F17" s="29">
        <v>15184</v>
      </c>
      <c r="G17" s="75">
        <f t="shared" si="2"/>
        <v>0.39524168987687741</v>
      </c>
      <c r="H17" s="29">
        <v>123252</v>
      </c>
      <c r="I17" s="75">
        <f t="shared" si="3"/>
        <v>3.208267173386782</v>
      </c>
      <c r="J17" s="29">
        <v>15408</v>
      </c>
      <c r="K17" s="75">
        <f t="shared" si="4"/>
        <v>0.40107244188770597</v>
      </c>
      <c r="L17" s="29">
        <f t="shared" si="5"/>
        <v>365786</v>
      </c>
      <c r="M17" s="75">
        <f t="shared" si="6"/>
        <v>9.5214618528255723</v>
      </c>
      <c r="N17" s="29">
        <v>0</v>
      </c>
      <c r="O17" s="19">
        <v>38417</v>
      </c>
    </row>
    <row r="18" spans="1:15" ht="14.25">
      <c r="A18" s="12" t="s">
        <v>24</v>
      </c>
      <c r="B18" s="29">
        <v>91362</v>
      </c>
      <c r="C18" s="29">
        <v>165000</v>
      </c>
      <c r="D18" s="29">
        <f t="shared" si="0"/>
        <v>256362</v>
      </c>
      <c r="E18" s="75">
        <f t="shared" si="1"/>
        <v>7.1553533549179411</v>
      </c>
      <c r="F18" s="29">
        <v>1087</v>
      </c>
      <c r="G18" s="75">
        <f t="shared" si="2"/>
        <v>3.0339399352461761E-2</v>
      </c>
      <c r="H18" s="29">
        <v>125325</v>
      </c>
      <c r="I18" s="75">
        <f t="shared" si="3"/>
        <v>3.4979624874399913</v>
      </c>
      <c r="J18" s="29">
        <v>27747</v>
      </c>
      <c r="K18" s="75">
        <f t="shared" si="4"/>
        <v>0.77445015072010714</v>
      </c>
      <c r="L18" s="29">
        <f t="shared" si="5"/>
        <v>410521</v>
      </c>
      <c r="M18" s="75">
        <f t="shared" si="6"/>
        <v>11.458105392430502</v>
      </c>
      <c r="N18" s="29">
        <v>0</v>
      </c>
      <c r="O18" s="20">
        <v>35828</v>
      </c>
    </row>
    <row r="19" spans="1:15" ht="14.25">
      <c r="A19" s="12" t="s">
        <v>25</v>
      </c>
      <c r="B19" s="29">
        <v>130802</v>
      </c>
      <c r="C19" s="29">
        <v>85000</v>
      </c>
      <c r="D19" s="29">
        <f t="shared" si="0"/>
        <v>215802</v>
      </c>
      <c r="E19" s="75">
        <f t="shared" si="1"/>
        <v>9.4397445431083504</v>
      </c>
      <c r="F19" s="29">
        <v>661</v>
      </c>
      <c r="G19" s="75">
        <f t="shared" si="2"/>
        <v>2.891387078430515E-2</v>
      </c>
      <c r="H19" s="29">
        <v>64412</v>
      </c>
      <c r="I19" s="75">
        <f t="shared" si="3"/>
        <v>2.8175495385153755</v>
      </c>
      <c r="J19" s="29">
        <v>39131</v>
      </c>
      <c r="K19" s="75">
        <f t="shared" si="4"/>
        <v>1.7116924019071782</v>
      </c>
      <c r="L19" s="29">
        <f t="shared" si="5"/>
        <v>320006</v>
      </c>
      <c r="M19" s="75">
        <f t="shared" si="6"/>
        <v>13.99790035431521</v>
      </c>
      <c r="N19" s="29">
        <v>0</v>
      </c>
      <c r="O19" s="20">
        <v>22861</v>
      </c>
    </row>
    <row r="20" spans="1:15" ht="14.25">
      <c r="A20" s="12" t="s">
        <v>26</v>
      </c>
      <c r="B20" s="29">
        <v>171935</v>
      </c>
      <c r="C20" s="29">
        <v>171935</v>
      </c>
      <c r="D20" s="29">
        <f t="shared" si="0"/>
        <v>343870</v>
      </c>
      <c r="E20" s="75">
        <f t="shared" si="1"/>
        <v>9.6182031774446184</v>
      </c>
      <c r="F20" s="29">
        <v>0</v>
      </c>
      <c r="G20" s="75">
        <f t="shared" si="2"/>
        <v>0</v>
      </c>
      <c r="H20" s="29">
        <v>103349</v>
      </c>
      <c r="I20" s="75">
        <f t="shared" si="3"/>
        <v>2.890719400313269</v>
      </c>
      <c r="J20" s="29">
        <v>17038</v>
      </c>
      <c r="K20" s="75">
        <f t="shared" si="4"/>
        <v>0.47656075184605057</v>
      </c>
      <c r="L20" s="29">
        <f t="shared" si="5"/>
        <v>464257</v>
      </c>
      <c r="M20" s="75">
        <f t="shared" si="6"/>
        <v>12.985483329603937</v>
      </c>
      <c r="N20" s="29">
        <v>0</v>
      </c>
      <c r="O20" s="17">
        <v>35752</v>
      </c>
    </row>
    <row r="21" spans="1:15" ht="14.25">
      <c r="A21" s="12" t="s">
        <v>27</v>
      </c>
      <c r="B21" s="29">
        <v>32650</v>
      </c>
      <c r="C21" s="29">
        <v>103004</v>
      </c>
      <c r="D21" s="29">
        <f t="shared" si="0"/>
        <v>135654</v>
      </c>
      <c r="E21" s="75">
        <f t="shared" si="1"/>
        <v>4.171273946065619</v>
      </c>
      <c r="F21" s="29">
        <v>0</v>
      </c>
      <c r="G21" s="75">
        <f t="shared" si="2"/>
        <v>0</v>
      </c>
      <c r="H21" s="29">
        <v>109364</v>
      </c>
      <c r="I21" s="75">
        <f t="shared" si="3"/>
        <v>3.3628732203806773</v>
      </c>
      <c r="J21" s="29">
        <v>20322</v>
      </c>
      <c r="K21" s="75">
        <f t="shared" si="4"/>
        <v>0.62488853356292862</v>
      </c>
      <c r="L21" s="29">
        <f t="shared" si="5"/>
        <v>265340</v>
      </c>
      <c r="M21" s="75">
        <f t="shared" si="6"/>
        <v>8.1590357000092251</v>
      </c>
      <c r="N21" s="29">
        <v>0</v>
      </c>
      <c r="O21" s="11">
        <v>32521</v>
      </c>
    </row>
    <row r="22" spans="1:15" ht="14.25">
      <c r="A22" s="12" t="s">
        <v>28</v>
      </c>
      <c r="B22" s="29">
        <v>10000</v>
      </c>
      <c r="C22" s="29">
        <v>135165</v>
      </c>
      <c r="D22" s="29">
        <f t="shared" si="0"/>
        <v>145165</v>
      </c>
      <c r="E22" s="75">
        <f t="shared" si="1"/>
        <v>4.0488940953337238</v>
      </c>
      <c r="F22" s="29">
        <v>14677</v>
      </c>
      <c r="G22" s="75">
        <f t="shared" si="2"/>
        <v>0.40936602236911834</v>
      </c>
      <c r="H22" s="29">
        <v>69370</v>
      </c>
      <c r="I22" s="75">
        <f t="shared" si="3"/>
        <v>1.9348450617800463</v>
      </c>
      <c r="J22" s="29">
        <v>41748</v>
      </c>
      <c r="K22" s="75">
        <f t="shared" si="4"/>
        <v>1.1644213873316041</v>
      </c>
      <c r="L22" s="29">
        <f t="shared" si="5"/>
        <v>270960</v>
      </c>
      <c r="M22" s="75">
        <f t="shared" si="6"/>
        <v>7.5575265668144924</v>
      </c>
      <c r="N22" s="29">
        <v>0</v>
      </c>
      <c r="O22" s="17">
        <v>35853</v>
      </c>
    </row>
    <row r="23" spans="1:15" ht="14.25">
      <c r="A23" s="12" t="s">
        <v>29</v>
      </c>
      <c r="B23" s="29">
        <v>40837</v>
      </c>
      <c r="C23" s="29">
        <v>205793</v>
      </c>
      <c r="D23" s="29">
        <f t="shared" si="0"/>
        <v>246630</v>
      </c>
      <c r="E23" s="75">
        <f t="shared" si="1"/>
        <v>8.1868879668049797</v>
      </c>
      <c r="F23" s="29">
        <v>90</v>
      </c>
      <c r="G23" s="75">
        <f t="shared" si="2"/>
        <v>2.9875518672199172E-3</v>
      </c>
      <c r="H23" s="29">
        <v>74006</v>
      </c>
      <c r="I23" s="75">
        <f t="shared" si="3"/>
        <v>2.4566307053941907</v>
      </c>
      <c r="J23" s="29">
        <v>9868</v>
      </c>
      <c r="K23" s="75">
        <f t="shared" si="4"/>
        <v>0.32756846473029044</v>
      </c>
      <c r="L23" s="29">
        <f t="shared" si="5"/>
        <v>330594</v>
      </c>
      <c r="M23" s="75">
        <f t="shared" si="6"/>
        <v>10.97407468879668</v>
      </c>
      <c r="N23" s="29">
        <v>0</v>
      </c>
      <c r="O23" s="17">
        <v>30125</v>
      </c>
    </row>
    <row r="24" spans="1:15" ht="14.25">
      <c r="A24" s="12" t="s">
        <v>30</v>
      </c>
      <c r="B24" s="29">
        <v>48500</v>
      </c>
      <c r="C24" s="29">
        <v>256000</v>
      </c>
      <c r="D24" s="29">
        <f t="shared" si="0"/>
        <v>304500</v>
      </c>
      <c r="E24" s="75">
        <f t="shared" si="1"/>
        <v>7.824947319730688</v>
      </c>
      <c r="F24" s="29">
        <v>24800</v>
      </c>
      <c r="G24" s="75">
        <f t="shared" si="2"/>
        <v>0.63730277021123505</v>
      </c>
      <c r="H24" s="29">
        <v>121056</v>
      </c>
      <c r="I24" s="75">
        <f t="shared" si="3"/>
        <v>3.1108598447859381</v>
      </c>
      <c r="J24" s="29">
        <v>23728</v>
      </c>
      <c r="K24" s="75">
        <f t="shared" si="4"/>
        <v>0.60975484401500746</v>
      </c>
      <c r="L24" s="29">
        <f t="shared" si="5"/>
        <v>474084</v>
      </c>
      <c r="M24" s="75">
        <f t="shared" si="6"/>
        <v>12.18286477874287</v>
      </c>
      <c r="N24" s="29">
        <v>0</v>
      </c>
      <c r="O24" s="11">
        <v>38914</v>
      </c>
    </row>
    <row r="25" spans="1:15" ht="14.25">
      <c r="A25" s="12" t="s">
        <v>31</v>
      </c>
      <c r="B25" s="29">
        <v>87249</v>
      </c>
      <c r="C25" s="29">
        <v>223391</v>
      </c>
      <c r="D25" s="29">
        <f t="shared" si="0"/>
        <v>310640</v>
      </c>
      <c r="E25" s="75">
        <f t="shared" si="1"/>
        <v>9.7584267898093167</v>
      </c>
      <c r="F25" s="29">
        <v>0</v>
      </c>
      <c r="G25" s="75">
        <f t="shared" si="2"/>
        <v>0</v>
      </c>
      <c r="H25" s="29">
        <v>124822</v>
      </c>
      <c r="I25" s="75">
        <f t="shared" si="3"/>
        <v>3.9211510068168254</v>
      </c>
      <c r="J25" s="29">
        <v>47539</v>
      </c>
      <c r="K25" s="75">
        <f t="shared" si="4"/>
        <v>1.4933873653127259</v>
      </c>
      <c r="L25" s="29">
        <f t="shared" si="5"/>
        <v>483001</v>
      </c>
      <c r="M25" s="75">
        <f t="shared" si="6"/>
        <v>15.172965161938869</v>
      </c>
      <c r="N25" s="29">
        <v>16867</v>
      </c>
      <c r="O25" s="17">
        <v>31833</v>
      </c>
    </row>
    <row r="26" spans="1:15" ht="14.25">
      <c r="A26" s="12" t="s">
        <v>32</v>
      </c>
      <c r="B26" s="29">
        <v>15000</v>
      </c>
      <c r="C26" s="29">
        <v>122727</v>
      </c>
      <c r="D26" s="29">
        <f t="shared" si="0"/>
        <v>137727</v>
      </c>
      <c r="E26" s="75">
        <f t="shared" si="1"/>
        <v>5.09948904028436</v>
      </c>
      <c r="F26" s="29">
        <v>7520</v>
      </c>
      <c r="G26" s="75">
        <f t="shared" si="2"/>
        <v>0.27843601895734599</v>
      </c>
      <c r="H26" s="29">
        <v>67576</v>
      </c>
      <c r="I26" s="75">
        <f t="shared" si="3"/>
        <v>2.50207345971564</v>
      </c>
      <c r="J26" s="29">
        <v>24358</v>
      </c>
      <c r="K26" s="75">
        <f t="shared" si="4"/>
        <v>0.90188092417061616</v>
      </c>
      <c r="L26" s="29">
        <f t="shared" si="5"/>
        <v>237181</v>
      </c>
      <c r="M26" s="75">
        <f t="shared" si="6"/>
        <v>8.7818794431279628</v>
      </c>
      <c r="N26" s="29">
        <v>0</v>
      </c>
      <c r="O26" s="17">
        <v>27008</v>
      </c>
    </row>
    <row r="27" spans="1:15" ht="14.25">
      <c r="A27" s="12" t="s">
        <v>33</v>
      </c>
      <c r="B27" s="29">
        <v>86157</v>
      </c>
      <c r="C27" s="29">
        <v>111497</v>
      </c>
      <c r="D27" s="29">
        <f t="shared" si="0"/>
        <v>197654</v>
      </c>
      <c r="E27" s="75">
        <f t="shared" si="1"/>
        <v>9.373263147911036</v>
      </c>
      <c r="F27" s="29">
        <v>15000</v>
      </c>
      <c r="G27" s="75">
        <f t="shared" si="2"/>
        <v>0.71133873950775361</v>
      </c>
      <c r="H27" s="29">
        <v>83094</v>
      </c>
      <c r="I27" s="75">
        <f t="shared" si="3"/>
        <v>3.9405320813771518</v>
      </c>
      <c r="J27" s="29">
        <v>28871</v>
      </c>
      <c r="K27" s="75">
        <f t="shared" si="4"/>
        <v>1.3691373832218903</v>
      </c>
      <c r="L27" s="29">
        <f t="shared" si="5"/>
        <v>324619</v>
      </c>
      <c r="M27" s="75">
        <f t="shared" si="6"/>
        <v>15.394271352017832</v>
      </c>
      <c r="N27" s="29">
        <v>0</v>
      </c>
      <c r="O27" s="17">
        <v>21087</v>
      </c>
    </row>
    <row r="28" spans="1:15" ht="14.25">
      <c r="A28" s="12" t="s">
        <v>34</v>
      </c>
      <c r="B28" s="29">
        <v>50000</v>
      </c>
      <c r="C28" s="29">
        <v>155000</v>
      </c>
      <c r="D28" s="29">
        <f t="shared" si="0"/>
        <v>205000</v>
      </c>
      <c r="E28" s="75">
        <f t="shared" si="1"/>
        <v>7.3400408177879619</v>
      </c>
      <c r="F28" s="29">
        <v>20129</v>
      </c>
      <c r="G28" s="75">
        <f t="shared" si="2"/>
        <v>0.72072039815245803</v>
      </c>
      <c r="H28" s="29">
        <v>74559</v>
      </c>
      <c r="I28" s="75">
        <f t="shared" si="3"/>
        <v>2.6695907479680621</v>
      </c>
      <c r="J28" s="29">
        <v>53057</v>
      </c>
      <c r="K28" s="75">
        <f t="shared" si="4"/>
        <v>1.8997099788750045</v>
      </c>
      <c r="L28" s="29">
        <f t="shared" si="5"/>
        <v>352745</v>
      </c>
      <c r="M28" s="75">
        <f t="shared" si="6"/>
        <v>12.630061942783486</v>
      </c>
      <c r="N28" s="29">
        <v>60000</v>
      </c>
      <c r="O28" s="21">
        <v>27929</v>
      </c>
    </row>
    <row r="29" spans="1:15" s="9" customFormat="1" ht="14.25">
      <c r="A29" s="7"/>
      <c r="B29" s="73"/>
      <c r="C29" s="73"/>
      <c r="D29" s="73"/>
      <c r="E29" s="74"/>
      <c r="F29" s="73"/>
      <c r="G29" s="74"/>
      <c r="H29" s="73"/>
      <c r="I29" s="74"/>
      <c r="J29" s="73"/>
      <c r="K29" s="74"/>
      <c r="L29" s="73"/>
      <c r="M29" s="74"/>
      <c r="N29" s="73"/>
      <c r="O29" s="8"/>
    </row>
    <row r="30" spans="1:15" ht="15">
      <c r="A30" s="1" t="s">
        <v>35</v>
      </c>
      <c r="O30" s="11"/>
    </row>
    <row r="31" spans="1:15" ht="14.25">
      <c r="A31" s="12" t="s">
        <v>36</v>
      </c>
      <c r="B31" s="29">
        <v>216089</v>
      </c>
      <c r="C31" s="29">
        <v>294467</v>
      </c>
      <c r="D31" s="29">
        <f t="shared" si="0"/>
        <v>510556</v>
      </c>
      <c r="E31" s="75">
        <f t="shared" si="1"/>
        <v>8.541582319776488</v>
      </c>
      <c r="F31" s="29">
        <v>24748</v>
      </c>
      <c r="G31" s="75">
        <f t="shared" si="2"/>
        <v>0.4140330918642196</v>
      </c>
      <c r="H31" s="29">
        <v>157748</v>
      </c>
      <c r="I31" s="75">
        <f t="shared" si="3"/>
        <v>2.6391179964197882</v>
      </c>
      <c r="J31" s="29">
        <v>35471</v>
      </c>
      <c r="K31" s="75">
        <f t="shared" si="4"/>
        <v>0.59342847104880125</v>
      </c>
      <c r="L31" s="29">
        <f t="shared" si="5"/>
        <v>728523</v>
      </c>
      <c r="M31" s="75">
        <f t="shared" si="6"/>
        <v>12.188161879109296</v>
      </c>
      <c r="N31" s="29">
        <v>3978</v>
      </c>
      <c r="O31" s="17">
        <v>59773</v>
      </c>
    </row>
    <row r="32" spans="1:15" ht="14.25">
      <c r="A32" s="12" t="s">
        <v>37</v>
      </c>
      <c r="B32" s="29">
        <v>267025</v>
      </c>
      <c r="C32" s="29">
        <v>932286</v>
      </c>
      <c r="D32" s="29">
        <f t="shared" si="0"/>
        <v>1199311</v>
      </c>
      <c r="E32" s="75">
        <f t="shared" si="1"/>
        <v>29.67049306053784</v>
      </c>
      <c r="F32" s="29">
        <v>94028</v>
      </c>
      <c r="G32" s="75">
        <f t="shared" si="2"/>
        <v>2.326216570594493</v>
      </c>
      <c r="H32" s="29">
        <v>173418</v>
      </c>
      <c r="I32" s="75">
        <f t="shared" si="3"/>
        <v>4.2902946488211571</v>
      </c>
      <c r="J32" s="29">
        <v>315311</v>
      </c>
      <c r="K32" s="75">
        <f t="shared" si="4"/>
        <v>7.8006729175428617</v>
      </c>
      <c r="L32" s="29">
        <f t="shared" si="5"/>
        <v>1782068</v>
      </c>
      <c r="M32" s="75">
        <f t="shared" si="6"/>
        <v>44.087677197496348</v>
      </c>
      <c r="N32" s="29">
        <v>94042</v>
      </c>
      <c r="O32" s="17">
        <v>40421</v>
      </c>
    </row>
    <row r="33" spans="1:15" ht="14.25">
      <c r="A33" s="12" t="s">
        <v>38</v>
      </c>
      <c r="B33" s="29">
        <v>0</v>
      </c>
      <c r="C33" s="29">
        <v>443248</v>
      </c>
      <c r="D33" s="29">
        <f t="shared" si="0"/>
        <v>443248</v>
      </c>
      <c r="E33" s="75">
        <f t="shared" si="1"/>
        <v>9.5858131487889278</v>
      </c>
      <c r="F33" s="29">
        <v>0</v>
      </c>
      <c r="G33" s="75">
        <f t="shared" si="2"/>
        <v>0</v>
      </c>
      <c r="H33" s="29">
        <v>113942</v>
      </c>
      <c r="I33" s="75">
        <f t="shared" si="3"/>
        <v>2.4641435986159168</v>
      </c>
      <c r="J33" s="29">
        <v>43249</v>
      </c>
      <c r="K33" s="75">
        <f t="shared" si="4"/>
        <v>0.93531574394463668</v>
      </c>
      <c r="L33" s="29">
        <f t="shared" si="5"/>
        <v>600439</v>
      </c>
      <c r="M33" s="75">
        <f t="shared" si="6"/>
        <v>12.98527249134948</v>
      </c>
      <c r="N33" s="29">
        <v>12394</v>
      </c>
      <c r="O33" s="17">
        <v>46240</v>
      </c>
    </row>
    <row r="34" spans="1:15" ht="14.25">
      <c r="A34" s="12" t="s">
        <v>39</v>
      </c>
      <c r="B34" s="29">
        <v>116478</v>
      </c>
      <c r="C34" s="29">
        <v>319500</v>
      </c>
      <c r="D34" s="29">
        <f t="shared" si="0"/>
        <v>435978</v>
      </c>
      <c r="E34" s="75">
        <f t="shared" si="1"/>
        <v>7.7672902191341526</v>
      </c>
      <c r="F34" s="29">
        <v>1217</v>
      </c>
      <c r="G34" s="75">
        <f t="shared" si="2"/>
        <v>2.1681810083734189E-2</v>
      </c>
      <c r="H34" s="29">
        <v>230154</v>
      </c>
      <c r="I34" s="75">
        <f t="shared" si="3"/>
        <v>4.1003741314804918</v>
      </c>
      <c r="J34" s="29">
        <v>86642</v>
      </c>
      <c r="K34" s="75">
        <f t="shared" si="4"/>
        <v>1.5435952253696776</v>
      </c>
      <c r="L34" s="29">
        <f t="shared" si="5"/>
        <v>753991</v>
      </c>
      <c r="M34" s="75">
        <f t="shared" si="6"/>
        <v>13.432941386068057</v>
      </c>
      <c r="N34" s="29">
        <v>15766</v>
      </c>
      <c r="O34" s="11">
        <v>56130</v>
      </c>
    </row>
    <row r="35" spans="1:15" ht="14.25">
      <c r="A35" s="12" t="s">
        <v>40</v>
      </c>
      <c r="B35" s="29">
        <v>255000</v>
      </c>
      <c r="C35" s="29">
        <v>72000</v>
      </c>
      <c r="D35" s="29">
        <f t="shared" si="0"/>
        <v>327000</v>
      </c>
      <c r="E35" s="75">
        <f t="shared" si="1"/>
        <v>7.6286014230724364</v>
      </c>
      <c r="F35" s="29">
        <v>190</v>
      </c>
      <c r="G35" s="75">
        <f t="shared" si="2"/>
        <v>4.4325207045375018E-3</v>
      </c>
      <c r="H35" s="29">
        <v>134805</v>
      </c>
      <c r="I35" s="75">
        <f t="shared" si="3"/>
        <v>3.1448734398693574</v>
      </c>
      <c r="J35" s="29">
        <v>62329</v>
      </c>
      <c r="K35" s="75">
        <f t="shared" si="4"/>
        <v>1.4540767525953575</v>
      </c>
      <c r="L35" s="29">
        <f t="shared" si="5"/>
        <v>524324</v>
      </c>
      <c r="M35" s="75">
        <f t="shared" si="6"/>
        <v>12.231984136241689</v>
      </c>
      <c r="N35" s="29">
        <v>0</v>
      </c>
      <c r="O35" s="11">
        <v>42865</v>
      </c>
    </row>
    <row r="36" spans="1:15" ht="14.25">
      <c r="A36" s="12" t="s">
        <v>41</v>
      </c>
      <c r="B36" s="29">
        <v>145364</v>
      </c>
      <c r="C36" s="29">
        <v>266000</v>
      </c>
      <c r="D36" s="29">
        <f t="shared" si="0"/>
        <v>411364</v>
      </c>
      <c r="E36" s="75">
        <f t="shared" si="1"/>
        <v>7.2043993765214802</v>
      </c>
      <c r="F36" s="29">
        <v>0</v>
      </c>
      <c r="G36" s="75">
        <f t="shared" si="2"/>
        <v>0</v>
      </c>
      <c r="H36" s="29">
        <v>155894</v>
      </c>
      <c r="I36" s="75">
        <f t="shared" si="3"/>
        <v>2.7302404595527068</v>
      </c>
      <c r="J36" s="29">
        <v>87502</v>
      </c>
      <c r="K36" s="75">
        <f t="shared" si="4"/>
        <v>1.5324611639433265</v>
      </c>
      <c r="L36" s="29">
        <f t="shared" si="5"/>
        <v>654760</v>
      </c>
      <c r="M36" s="75">
        <f t="shared" si="6"/>
        <v>11.467101000017513</v>
      </c>
      <c r="N36" s="29">
        <v>0</v>
      </c>
      <c r="O36" s="17">
        <v>57099</v>
      </c>
    </row>
    <row r="37" spans="1:15" ht="14.25">
      <c r="A37" s="12" t="s">
        <v>42</v>
      </c>
      <c r="B37" s="29">
        <v>176275</v>
      </c>
      <c r="C37" s="29">
        <v>154400</v>
      </c>
      <c r="D37" s="29">
        <f t="shared" si="0"/>
        <v>330675</v>
      </c>
      <c r="E37" s="75">
        <f t="shared" si="1"/>
        <v>7.9426176350491193</v>
      </c>
      <c r="F37" s="29">
        <v>15000</v>
      </c>
      <c r="G37" s="75">
        <f t="shared" si="2"/>
        <v>0.36029111522109863</v>
      </c>
      <c r="H37" s="29">
        <v>100611</v>
      </c>
      <c r="I37" s="75">
        <f t="shared" si="3"/>
        <v>2.416616626233997</v>
      </c>
      <c r="J37" s="29">
        <v>41686</v>
      </c>
      <c r="K37" s="75">
        <f t="shared" si="4"/>
        <v>1.0012730286071145</v>
      </c>
      <c r="L37" s="29">
        <f t="shared" si="5"/>
        <v>487972</v>
      </c>
      <c r="M37" s="75">
        <f t="shared" si="6"/>
        <v>11.72079840511133</v>
      </c>
      <c r="N37" s="29">
        <v>0</v>
      </c>
      <c r="O37" s="17">
        <v>41633</v>
      </c>
    </row>
    <row r="38" spans="1:15" ht="14.25">
      <c r="A38" s="12" t="s">
        <v>43</v>
      </c>
      <c r="B38" s="29">
        <v>0</v>
      </c>
      <c r="C38" s="29">
        <v>648422</v>
      </c>
      <c r="D38" s="29">
        <f t="shared" si="0"/>
        <v>648422</v>
      </c>
      <c r="E38" s="75">
        <f t="shared" si="1"/>
        <v>13.150442118925936</v>
      </c>
      <c r="F38" s="29">
        <v>18175</v>
      </c>
      <c r="G38" s="75">
        <f t="shared" si="2"/>
        <v>0.36860144398474892</v>
      </c>
      <c r="H38" s="29">
        <v>116935</v>
      </c>
      <c r="I38" s="75">
        <f t="shared" si="3"/>
        <v>2.3715218625780805</v>
      </c>
      <c r="J38" s="29">
        <v>41143</v>
      </c>
      <c r="K38" s="75">
        <f t="shared" si="4"/>
        <v>0.8344082096211568</v>
      </c>
      <c r="L38" s="29">
        <f t="shared" si="5"/>
        <v>824675</v>
      </c>
      <c r="M38" s="75">
        <f t="shared" si="6"/>
        <v>16.724973635109922</v>
      </c>
      <c r="N38" s="29">
        <v>0</v>
      </c>
      <c r="O38" s="17">
        <v>49308</v>
      </c>
    </row>
    <row r="39" spans="1:15" ht="14.25">
      <c r="A39" s="12" t="s">
        <v>44</v>
      </c>
      <c r="B39" s="29">
        <v>285815</v>
      </c>
      <c r="C39" s="29">
        <v>347346</v>
      </c>
      <c r="D39" s="29">
        <f t="shared" si="0"/>
        <v>633161</v>
      </c>
      <c r="E39" s="75">
        <f t="shared" si="1"/>
        <v>10.915251607564604</v>
      </c>
      <c r="F39" s="29">
        <v>2726</v>
      </c>
      <c r="G39" s="75">
        <f t="shared" si="2"/>
        <v>4.6994328270725944E-2</v>
      </c>
      <c r="H39" s="29">
        <v>151758</v>
      </c>
      <c r="I39" s="75">
        <f t="shared" si="3"/>
        <v>2.6162014929232678</v>
      </c>
      <c r="J39" s="29">
        <v>27364</v>
      </c>
      <c r="K39" s="75">
        <f t="shared" si="4"/>
        <v>0.47173616977261362</v>
      </c>
      <c r="L39" s="29">
        <f t="shared" si="5"/>
        <v>815009</v>
      </c>
      <c r="M39" s="75">
        <f t="shared" si="6"/>
        <v>14.050183598531211</v>
      </c>
      <c r="N39" s="29">
        <v>69179</v>
      </c>
      <c r="O39" s="17">
        <v>58007</v>
      </c>
    </row>
    <row r="40" spans="1:15" s="9" customFormat="1" ht="14.25">
      <c r="A40" s="7"/>
      <c r="B40" s="73"/>
      <c r="C40" s="73"/>
      <c r="D40" s="73"/>
      <c r="E40" s="74"/>
      <c r="F40" s="73"/>
      <c r="G40" s="74"/>
      <c r="H40" s="73"/>
      <c r="I40" s="74"/>
      <c r="J40" s="73"/>
      <c r="K40" s="74"/>
      <c r="L40" s="73"/>
      <c r="M40" s="74"/>
      <c r="N40" s="73"/>
      <c r="O40" s="8"/>
    </row>
    <row r="41" spans="1:15" ht="15">
      <c r="A41" s="1" t="s">
        <v>45</v>
      </c>
      <c r="O41" s="11"/>
    </row>
    <row r="42" spans="1:15" ht="14.25">
      <c r="A42" s="12" t="s">
        <v>46</v>
      </c>
      <c r="B42" s="29">
        <v>116772</v>
      </c>
      <c r="C42" s="29">
        <v>280000</v>
      </c>
      <c r="D42" s="29">
        <f t="shared" si="0"/>
        <v>396772</v>
      </c>
      <c r="E42" s="75">
        <f t="shared" si="1"/>
        <v>6.3451033071067613</v>
      </c>
      <c r="F42" s="29">
        <v>21687</v>
      </c>
      <c r="G42" s="75">
        <f t="shared" si="2"/>
        <v>0.3468144310113222</v>
      </c>
      <c r="H42" s="29">
        <v>183818</v>
      </c>
      <c r="I42" s="75">
        <f t="shared" si="3"/>
        <v>2.9395829335380284</v>
      </c>
      <c r="J42" s="29">
        <v>45711</v>
      </c>
      <c r="K42" s="75">
        <f t="shared" si="4"/>
        <v>0.73100172711571676</v>
      </c>
      <c r="L42" s="29">
        <f t="shared" si="5"/>
        <v>647988</v>
      </c>
      <c r="M42" s="75">
        <f t="shared" si="6"/>
        <v>10.362502398771829</v>
      </c>
      <c r="N42" s="29">
        <v>0</v>
      </c>
      <c r="O42" s="11">
        <v>62532</v>
      </c>
    </row>
    <row r="43" spans="1:15" ht="14.25">
      <c r="A43" s="12" t="s">
        <v>47</v>
      </c>
      <c r="B43" s="29">
        <v>143194</v>
      </c>
      <c r="C43" s="29">
        <v>260000</v>
      </c>
      <c r="D43" s="29">
        <f t="shared" si="0"/>
        <v>403194</v>
      </c>
      <c r="E43" s="75">
        <f t="shared" si="1"/>
        <v>6.0435284418796371</v>
      </c>
      <c r="F43" s="29">
        <v>526</v>
      </c>
      <c r="G43" s="75">
        <f>F43/O43</f>
        <v>7.8842838941767211E-3</v>
      </c>
      <c r="H43" s="29">
        <v>133032</v>
      </c>
      <c r="I43" s="75">
        <f t="shared" si="3"/>
        <v>1.9940343251142922</v>
      </c>
      <c r="J43" s="29">
        <v>72289</v>
      </c>
      <c r="K43" s="75">
        <f t="shared" si="4"/>
        <v>1.0835494266656673</v>
      </c>
      <c r="L43" s="29">
        <f t="shared" si="5"/>
        <v>609041</v>
      </c>
      <c r="M43" s="75">
        <f t="shared" si="6"/>
        <v>9.1289964775537733</v>
      </c>
      <c r="N43" s="29">
        <v>7000</v>
      </c>
      <c r="O43" s="11">
        <v>66715</v>
      </c>
    </row>
    <row r="44" spans="1:15" ht="14.25">
      <c r="A44" s="12" t="s">
        <v>48</v>
      </c>
      <c r="B44" s="29">
        <v>0</v>
      </c>
      <c r="C44" s="29">
        <v>837049</v>
      </c>
      <c r="D44" s="29">
        <f t="shared" si="0"/>
        <v>837049</v>
      </c>
      <c r="E44" s="75">
        <f t="shared" si="1"/>
        <v>10.909871748084042</v>
      </c>
      <c r="F44" s="29">
        <v>0</v>
      </c>
      <c r="G44" s="75">
        <f t="shared" si="2"/>
        <v>0</v>
      </c>
      <c r="H44" s="29">
        <v>191153</v>
      </c>
      <c r="I44" s="75">
        <f t="shared" si="3"/>
        <v>2.4914368385381369</v>
      </c>
      <c r="J44" s="29">
        <v>103260</v>
      </c>
      <c r="K44" s="75">
        <f t="shared" si="4"/>
        <v>1.3458630936864606</v>
      </c>
      <c r="L44" s="29">
        <f t="shared" si="5"/>
        <v>1131462</v>
      </c>
      <c r="M44" s="75">
        <f t="shared" si="6"/>
        <v>14.747171680308639</v>
      </c>
      <c r="N44" s="29">
        <v>0</v>
      </c>
      <c r="O44" s="11">
        <v>76724</v>
      </c>
    </row>
    <row r="45" spans="1:15" ht="14.25">
      <c r="A45" s="12" t="s">
        <v>49</v>
      </c>
      <c r="B45" s="29">
        <v>78217</v>
      </c>
      <c r="C45" s="29">
        <v>468844</v>
      </c>
      <c r="D45" s="29">
        <f t="shared" si="0"/>
        <v>547061</v>
      </c>
      <c r="E45" s="75">
        <f t="shared" si="1"/>
        <v>7.8999119120853729</v>
      </c>
      <c r="F45" s="29">
        <v>82</v>
      </c>
      <c r="G45" s="75">
        <f t="shared" si="2"/>
        <v>1.1841326228537595E-3</v>
      </c>
      <c r="H45" s="29">
        <v>202081</v>
      </c>
      <c r="I45" s="75">
        <f t="shared" si="3"/>
        <v>2.9181793238891536</v>
      </c>
      <c r="J45" s="29">
        <v>69414</v>
      </c>
      <c r="K45" s="75">
        <f t="shared" si="4"/>
        <v>1.0023827058874497</v>
      </c>
      <c r="L45" s="29">
        <f t="shared" si="5"/>
        <v>818638</v>
      </c>
      <c r="M45" s="75">
        <f t="shared" si="6"/>
        <v>11.82165807448483</v>
      </c>
      <c r="N45" s="29">
        <v>200</v>
      </c>
      <c r="O45" s="11">
        <v>69249</v>
      </c>
    </row>
    <row r="46" spans="1:15" ht="14.25">
      <c r="A46" s="12" t="s">
        <v>50</v>
      </c>
      <c r="B46" s="29">
        <v>6620</v>
      </c>
      <c r="C46" s="29">
        <v>252437</v>
      </c>
      <c r="D46" s="29">
        <f t="shared" si="0"/>
        <v>259057</v>
      </c>
      <c r="E46" s="75">
        <f t="shared" si="1"/>
        <v>4.226741719693262</v>
      </c>
      <c r="F46" s="29">
        <v>0</v>
      </c>
      <c r="G46" s="75">
        <f t="shared" si="2"/>
        <v>0</v>
      </c>
      <c r="H46" s="29">
        <v>213020</v>
      </c>
      <c r="I46" s="75">
        <f t="shared" si="3"/>
        <v>3.4756077663566649</v>
      </c>
      <c r="J46" s="29">
        <v>22000</v>
      </c>
      <c r="K46" s="75">
        <f t="shared" si="4"/>
        <v>0.35894925762767171</v>
      </c>
      <c r="L46" s="29">
        <f t="shared" si="5"/>
        <v>494077</v>
      </c>
      <c r="M46" s="75">
        <f t="shared" si="6"/>
        <v>8.0612987436775985</v>
      </c>
      <c r="N46" s="29">
        <v>0</v>
      </c>
      <c r="O46" s="11">
        <v>61290</v>
      </c>
    </row>
    <row r="47" spans="1:15" ht="14.25">
      <c r="A47" s="12" t="s">
        <v>51</v>
      </c>
      <c r="B47" s="29">
        <v>759571</v>
      </c>
      <c r="C47" s="29">
        <v>696613</v>
      </c>
      <c r="D47" s="29">
        <f t="shared" si="0"/>
        <v>1456184</v>
      </c>
      <c r="E47" s="75">
        <f t="shared" si="1"/>
        <v>19.066987901325092</v>
      </c>
      <c r="F47" s="29">
        <v>6315</v>
      </c>
      <c r="G47" s="75">
        <f t="shared" si="2"/>
        <v>8.2687372335410889E-2</v>
      </c>
      <c r="H47" s="29">
        <v>217838</v>
      </c>
      <c r="I47" s="75">
        <f t="shared" si="3"/>
        <v>2.8523280783533234</v>
      </c>
      <c r="J47" s="29">
        <v>201486</v>
      </c>
      <c r="K47" s="75">
        <f t="shared" si="4"/>
        <v>2.638218195150055</v>
      </c>
      <c r="L47" s="29">
        <f t="shared" si="5"/>
        <v>1881823</v>
      </c>
      <c r="M47" s="75">
        <f t="shared" si="6"/>
        <v>24.640221547163883</v>
      </c>
      <c r="N47" s="29">
        <v>499606</v>
      </c>
      <c r="O47" s="11">
        <v>76372</v>
      </c>
    </row>
    <row r="48" spans="1:15" ht="14.25">
      <c r="A48" s="12" t="s">
        <v>52</v>
      </c>
      <c r="B48" s="29">
        <v>218473</v>
      </c>
      <c r="C48" s="29">
        <v>249248</v>
      </c>
      <c r="D48" s="29">
        <f t="shared" si="0"/>
        <v>467721</v>
      </c>
      <c r="E48" s="75">
        <f t="shared" si="1"/>
        <v>5.9792518920024547</v>
      </c>
      <c r="F48" s="29">
        <v>366</v>
      </c>
      <c r="G48" s="75">
        <f t="shared" si="2"/>
        <v>4.6788709347514827E-3</v>
      </c>
      <c r="H48" s="29">
        <v>231308</v>
      </c>
      <c r="I48" s="75">
        <f t="shared" si="3"/>
        <v>2.9569952955614647</v>
      </c>
      <c r="J48" s="29">
        <v>275112</v>
      </c>
      <c r="K48" s="75">
        <f t="shared" si="4"/>
        <v>3.5169768868889344</v>
      </c>
      <c r="L48" s="29">
        <f t="shared" si="5"/>
        <v>974507</v>
      </c>
      <c r="M48" s="75">
        <f t="shared" si="6"/>
        <v>12.457902945387605</v>
      </c>
      <c r="N48" s="29">
        <v>0</v>
      </c>
      <c r="O48" s="11">
        <v>78224</v>
      </c>
    </row>
    <row r="49" spans="1:15" s="9" customFormat="1" ht="14.25">
      <c r="A49" s="7"/>
      <c r="B49" s="73"/>
      <c r="C49" s="73"/>
      <c r="D49" s="73"/>
      <c r="E49" s="74"/>
      <c r="F49" s="73"/>
      <c r="G49" s="74"/>
      <c r="H49" s="73"/>
      <c r="I49" s="74"/>
      <c r="J49" s="73"/>
      <c r="K49" s="74"/>
      <c r="L49" s="73"/>
      <c r="M49" s="74"/>
      <c r="N49" s="73"/>
      <c r="O49" s="8"/>
    </row>
    <row r="50" spans="1:15" ht="15">
      <c r="A50" s="1" t="s">
        <v>53</v>
      </c>
      <c r="O50" s="11"/>
    </row>
    <row r="51" spans="1:15" ht="14.25">
      <c r="A51" s="12" t="s">
        <v>54</v>
      </c>
      <c r="B51" s="29">
        <v>430000</v>
      </c>
      <c r="C51" s="29">
        <v>468275</v>
      </c>
      <c r="D51" s="29">
        <f t="shared" si="0"/>
        <v>898275</v>
      </c>
      <c r="E51" s="75">
        <f t="shared" si="1"/>
        <v>8.7155317951603823</v>
      </c>
      <c r="F51" s="29">
        <v>22209</v>
      </c>
      <c r="G51" s="75">
        <f t="shared" si="2"/>
        <v>0.21548328255680826</v>
      </c>
      <c r="H51" s="29">
        <v>273097</v>
      </c>
      <c r="I51" s="75">
        <f t="shared" si="3"/>
        <v>2.6497292996720549</v>
      </c>
      <c r="J51" s="29">
        <v>69791</v>
      </c>
      <c r="K51" s="75">
        <f t="shared" si="4"/>
        <v>0.67714862321231051</v>
      </c>
      <c r="L51" s="29">
        <f t="shared" si="5"/>
        <v>1263372</v>
      </c>
      <c r="M51" s="75">
        <f t="shared" si="6"/>
        <v>12.257893000601555</v>
      </c>
      <c r="N51" s="29">
        <v>0</v>
      </c>
      <c r="O51" s="11">
        <v>103066</v>
      </c>
    </row>
    <row r="52" spans="1:15" ht="14.25">
      <c r="A52" s="12" t="s">
        <v>55</v>
      </c>
      <c r="B52" s="29">
        <v>271500</v>
      </c>
      <c r="C52" s="29">
        <v>1041943</v>
      </c>
      <c r="D52" s="29">
        <f t="shared" si="0"/>
        <v>1313443</v>
      </c>
      <c r="E52" s="75">
        <f t="shared" si="1"/>
        <v>15.024685709056383</v>
      </c>
      <c r="F52" s="29">
        <v>0</v>
      </c>
      <c r="G52" s="75">
        <f t="shared" si="2"/>
        <v>0</v>
      </c>
      <c r="H52" s="29">
        <v>214481</v>
      </c>
      <c r="I52" s="75">
        <f t="shared" si="3"/>
        <v>2.4534826525126117</v>
      </c>
      <c r="J52" s="29">
        <v>97304</v>
      </c>
      <c r="K52" s="75">
        <f t="shared" si="4"/>
        <v>1.1130761047369564</v>
      </c>
      <c r="L52" s="29">
        <f t="shared" si="5"/>
        <v>1625228</v>
      </c>
      <c r="M52" s="75">
        <f t="shared" si="6"/>
        <v>18.591244466305952</v>
      </c>
      <c r="N52" s="29">
        <v>0</v>
      </c>
      <c r="O52" s="17">
        <v>87419</v>
      </c>
    </row>
    <row r="53" spans="1:15" ht="14.25">
      <c r="A53" s="12" t="s">
        <v>56</v>
      </c>
      <c r="B53" s="29">
        <v>513100</v>
      </c>
      <c r="C53" s="29">
        <v>692775</v>
      </c>
      <c r="D53" s="29">
        <f t="shared" si="0"/>
        <v>1205875</v>
      </c>
      <c r="E53" s="75">
        <f t="shared" si="1"/>
        <v>12.7281219324263</v>
      </c>
      <c r="F53" s="29">
        <v>19702</v>
      </c>
      <c r="G53" s="75">
        <f t="shared" si="2"/>
        <v>0.20795642857896793</v>
      </c>
      <c r="H53" s="29">
        <v>348034</v>
      </c>
      <c r="I53" s="75">
        <f t="shared" si="3"/>
        <v>3.6735309950285515</v>
      </c>
      <c r="J53" s="29">
        <v>4238</v>
      </c>
      <c r="K53" s="75">
        <f t="shared" si="4"/>
        <v>4.473248118554797E-2</v>
      </c>
      <c r="L53" s="29">
        <f t="shared" si="5"/>
        <v>1577849</v>
      </c>
      <c r="M53" s="75">
        <f t="shared" si="6"/>
        <v>16.654341837219366</v>
      </c>
      <c r="N53" s="29">
        <v>69451</v>
      </c>
      <c r="O53" s="11">
        <v>94741</v>
      </c>
    </row>
    <row r="54" spans="1:15" ht="14.25">
      <c r="A54" s="12" t="s">
        <v>57</v>
      </c>
      <c r="B54" s="29">
        <v>3490</v>
      </c>
      <c r="C54" s="29">
        <v>442827</v>
      </c>
      <c r="D54" s="29">
        <f t="shared" si="0"/>
        <v>446317</v>
      </c>
      <c r="E54" s="75">
        <f t="shared" si="1"/>
        <v>4.394440943641448</v>
      </c>
      <c r="F54" s="29">
        <v>875</v>
      </c>
      <c r="G54" s="75">
        <f t="shared" si="2"/>
        <v>8.6152573746603126E-3</v>
      </c>
      <c r="H54" s="29">
        <v>268999</v>
      </c>
      <c r="I54" s="75">
        <f t="shared" si="3"/>
        <v>2.6485664211728563</v>
      </c>
      <c r="J54" s="29">
        <v>153647</v>
      </c>
      <c r="K54" s="75">
        <f t="shared" si="4"/>
        <v>1.5128096569650664</v>
      </c>
      <c r="L54" s="29">
        <f t="shared" si="5"/>
        <v>869838</v>
      </c>
      <c r="M54" s="75">
        <f t="shared" si="6"/>
        <v>8.5644322791540315</v>
      </c>
      <c r="N54" s="29">
        <v>0</v>
      </c>
      <c r="O54" s="11">
        <v>101564</v>
      </c>
    </row>
    <row r="55" spans="1:15" s="9" customFormat="1" ht="14.25">
      <c r="A55" s="7"/>
      <c r="B55" s="73"/>
      <c r="C55" s="73"/>
      <c r="D55" s="73"/>
      <c r="E55" s="74"/>
      <c r="F55" s="73"/>
      <c r="G55" s="74"/>
      <c r="H55" s="73"/>
      <c r="I55" s="74"/>
      <c r="J55" s="73"/>
      <c r="K55" s="74"/>
      <c r="L55" s="73"/>
      <c r="M55" s="74"/>
      <c r="N55" s="73"/>
      <c r="O55" s="8"/>
    </row>
    <row r="56" spans="1:15" ht="15">
      <c r="A56" s="1" t="s">
        <v>58</v>
      </c>
      <c r="O56" s="11"/>
    </row>
    <row r="57" spans="1:15" ht="14.25">
      <c r="A57" s="12" t="s">
        <v>59</v>
      </c>
      <c r="B57" s="29">
        <v>56742</v>
      </c>
      <c r="C57" s="29">
        <v>1673157</v>
      </c>
      <c r="D57" s="29">
        <f t="shared" si="0"/>
        <v>1729899</v>
      </c>
      <c r="E57" s="75">
        <f t="shared" si="1"/>
        <v>8.2944112542073825</v>
      </c>
      <c r="F57" s="29">
        <v>18469</v>
      </c>
      <c r="G57" s="75">
        <f t="shared" si="2"/>
        <v>8.855400312616872E-2</v>
      </c>
      <c r="H57" s="29">
        <v>592639</v>
      </c>
      <c r="I57" s="75">
        <f t="shared" si="3"/>
        <v>2.8415483165677351</v>
      </c>
      <c r="J57" s="29">
        <v>1233128</v>
      </c>
      <c r="K57" s="75">
        <f t="shared" si="4"/>
        <v>5.9125248127655086</v>
      </c>
      <c r="L57" s="29">
        <f t="shared" si="5"/>
        <v>3574135</v>
      </c>
      <c r="M57" s="75">
        <f t="shared" si="6"/>
        <v>17.137038386666795</v>
      </c>
      <c r="N57" s="29">
        <v>0</v>
      </c>
      <c r="O57" s="11">
        <v>208562</v>
      </c>
    </row>
    <row r="58" spans="1:15" ht="14.25">
      <c r="A58" s="12" t="s">
        <v>60</v>
      </c>
      <c r="B58" s="29">
        <v>1105959</v>
      </c>
      <c r="C58" s="29">
        <v>2098459</v>
      </c>
      <c r="D58" s="29">
        <f t="shared" si="0"/>
        <v>3204418</v>
      </c>
      <c r="E58" s="75">
        <f t="shared" si="1"/>
        <v>12.413488804524677</v>
      </c>
      <c r="F58" s="29">
        <v>72940</v>
      </c>
      <c r="G58" s="75">
        <f t="shared" si="2"/>
        <v>0.2825598512435113</v>
      </c>
      <c r="H58" s="29">
        <v>701999</v>
      </c>
      <c r="I58" s="75">
        <f t="shared" si="3"/>
        <v>2.71945068567444</v>
      </c>
      <c r="J58" s="29">
        <v>388248</v>
      </c>
      <c r="K58" s="75">
        <f t="shared" si="4"/>
        <v>1.504021073835903</v>
      </c>
      <c r="L58" s="29">
        <f t="shared" si="5"/>
        <v>4367605</v>
      </c>
      <c r="M58" s="75">
        <f t="shared" si="6"/>
        <v>16.91952041527853</v>
      </c>
      <c r="N58" s="29">
        <v>39536</v>
      </c>
      <c r="O58" s="11">
        <v>258140</v>
      </c>
    </row>
    <row r="59" spans="1:15" ht="14.25">
      <c r="A59" s="12" t="s">
        <v>61</v>
      </c>
      <c r="B59" s="29">
        <v>864645</v>
      </c>
      <c r="C59" s="29">
        <v>756905</v>
      </c>
      <c r="D59" s="29">
        <f t="shared" si="0"/>
        <v>1621550</v>
      </c>
      <c r="E59" s="75">
        <f t="shared" si="1"/>
        <v>9.4344727272727269</v>
      </c>
      <c r="F59" s="29">
        <v>0</v>
      </c>
      <c r="G59" s="75">
        <f t="shared" si="2"/>
        <v>0</v>
      </c>
      <c r="H59" s="29">
        <v>471226</v>
      </c>
      <c r="I59" s="75">
        <f t="shared" si="3"/>
        <v>2.7416785454545454</v>
      </c>
      <c r="J59" s="29">
        <v>118066</v>
      </c>
      <c r="K59" s="75">
        <f t="shared" si="4"/>
        <v>0.68692945454545451</v>
      </c>
      <c r="L59" s="29">
        <f t="shared" si="5"/>
        <v>2210842</v>
      </c>
      <c r="M59" s="75">
        <f t="shared" si="6"/>
        <v>12.863080727272727</v>
      </c>
      <c r="N59" s="29">
        <v>0</v>
      </c>
      <c r="O59" s="17">
        <v>171875</v>
      </c>
    </row>
    <row r="60" spans="1:15" ht="14.25">
      <c r="A60" s="12" t="s">
        <v>62</v>
      </c>
      <c r="B60" s="29">
        <v>553637</v>
      </c>
      <c r="C60" s="29">
        <v>2321377</v>
      </c>
      <c r="D60" s="29">
        <f t="shared" si="0"/>
        <v>2875014</v>
      </c>
      <c r="E60" s="75">
        <f t="shared" si="1"/>
        <v>18.86430235228503</v>
      </c>
      <c r="F60" s="29">
        <v>330</v>
      </c>
      <c r="G60" s="75">
        <f t="shared" si="2"/>
        <v>2.1652832912306026E-3</v>
      </c>
      <c r="H60" s="29">
        <v>457630</v>
      </c>
      <c r="I60" s="75">
        <f t="shared" si="3"/>
        <v>3.0027230077753355</v>
      </c>
      <c r="J60" s="29">
        <v>315734</v>
      </c>
      <c r="K60" s="75">
        <f t="shared" si="4"/>
        <v>2.0716774384042518</v>
      </c>
      <c r="L60" s="29">
        <f t="shared" si="5"/>
        <v>3648708</v>
      </c>
      <c r="M60" s="75">
        <f t="shared" si="6"/>
        <v>23.940868081755848</v>
      </c>
      <c r="N60" s="29">
        <v>0</v>
      </c>
      <c r="O60" s="11">
        <v>152405</v>
      </c>
    </row>
    <row r="61" spans="1:15" ht="14.25">
      <c r="A61" s="12" t="s">
        <v>63</v>
      </c>
      <c r="B61" s="29">
        <v>1399679</v>
      </c>
      <c r="C61" s="29">
        <v>1524797</v>
      </c>
      <c r="D61" s="29">
        <f t="shared" si="0"/>
        <v>2924476</v>
      </c>
      <c r="E61" s="75">
        <f t="shared" si="1"/>
        <v>11.744317542929657</v>
      </c>
      <c r="F61" s="29">
        <v>0</v>
      </c>
      <c r="G61" s="75">
        <f t="shared" si="2"/>
        <v>0</v>
      </c>
      <c r="H61" s="29">
        <v>593319</v>
      </c>
      <c r="I61" s="75">
        <f t="shared" si="3"/>
        <v>2.3826924003662473</v>
      </c>
      <c r="J61" s="29">
        <v>363208</v>
      </c>
      <c r="K61" s="75">
        <f t="shared" si="4"/>
        <v>1.4585963728655646</v>
      </c>
      <c r="L61" s="29">
        <f t="shared" si="5"/>
        <v>3881003</v>
      </c>
      <c r="M61" s="75">
        <f t="shared" si="6"/>
        <v>15.585606316161471</v>
      </c>
      <c r="N61" s="29">
        <v>25000</v>
      </c>
      <c r="O61" s="17">
        <v>249012</v>
      </c>
    </row>
    <row r="62" spans="1:15" s="9" customFormat="1" ht="14.25">
      <c r="A62" s="7"/>
      <c r="B62" s="73"/>
      <c r="C62" s="73"/>
      <c r="D62" s="73"/>
      <c r="E62" s="74"/>
      <c r="F62" s="73"/>
      <c r="G62" s="74"/>
      <c r="H62" s="73"/>
      <c r="I62" s="74"/>
      <c r="J62" s="73"/>
      <c r="K62" s="74"/>
      <c r="L62" s="73"/>
      <c r="M62" s="74"/>
      <c r="N62" s="73"/>
      <c r="O62" s="8"/>
    </row>
    <row r="63" spans="1:15" ht="15">
      <c r="A63" s="1" t="s">
        <v>311</v>
      </c>
    </row>
    <row r="64" spans="1:15" ht="14.25">
      <c r="A64" s="12" t="s">
        <v>64</v>
      </c>
      <c r="B64" s="29">
        <v>56146</v>
      </c>
      <c r="C64" s="29">
        <v>14500</v>
      </c>
      <c r="D64" s="29">
        <f t="shared" si="0"/>
        <v>70646</v>
      </c>
      <c r="E64" s="75">
        <f t="shared" si="1"/>
        <v>18.484039769754055</v>
      </c>
      <c r="F64" s="29">
        <v>0</v>
      </c>
      <c r="G64" s="75">
        <f t="shared" si="2"/>
        <v>0</v>
      </c>
      <c r="H64" s="29">
        <v>0</v>
      </c>
      <c r="I64" s="75">
        <f t="shared" si="3"/>
        <v>0</v>
      </c>
      <c r="J64" s="29">
        <v>0</v>
      </c>
      <c r="K64" s="75">
        <f t="shared" si="4"/>
        <v>0</v>
      </c>
      <c r="L64" s="29">
        <f t="shared" si="5"/>
        <v>70646</v>
      </c>
      <c r="M64" s="75">
        <f t="shared" si="6"/>
        <v>18.484039769754055</v>
      </c>
      <c r="N64" s="29">
        <v>0</v>
      </c>
      <c r="O64" s="22">
        <v>3822</v>
      </c>
    </row>
    <row r="65" spans="1:15" ht="14.25">
      <c r="A65" s="12" t="s">
        <v>65</v>
      </c>
      <c r="B65" s="29">
        <v>133774</v>
      </c>
      <c r="C65" s="29">
        <v>0</v>
      </c>
      <c r="D65" s="29">
        <f t="shared" si="0"/>
        <v>133774</v>
      </c>
      <c r="E65" s="75">
        <f t="shared" si="1"/>
        <v>7.7402071399641263</v>
      </c>
      <c r="F65" s="29">
        <v>0</v>
      </c>
      <c r="G65" s="75">
        <f t="shared" si="2"/>
        <v>0</v>
      </c>
      <c r="H65" s="29">
        <v>15330</v>
      </c>
      <c r="I65" s="75">
        <f t="shared" si="3"/>
        <v>0.8869987849331713</v>
      </c>
      <c r="J65" s="29">
        <v>30356</v>
      </c>
      <c r="K65" s="75">
        <f t="shared" si="4"/>
        <v>1.7564080310131343</v>
      </c>
      <c r="L65" s="29">
        <f t="shared" si="5"/>
        <v>179460</v>
      </c>
      <c r="M65" s="75">
        <f t="shared" si="6"/>
        <v>10.383613955910432</v>
      </c>
      <c r="N65" s="29">
        <v>0</v>
      </c>
      <c r="O65" s="22">
        <v>17283</v>
      </c>
    </row>
    <row r="66" spans="1:15">
      <c r="O66" s="11"/>
    </row>
    <row r="67" spans="1:15" s="14" customFormat="1">
      <c r="A67" s="14" t="s">
        <v>66</v>
      </c>
      <c r="B67" s="39">
        <f>SUM(B4:B66)</f>
        <v>9564916</v>
      </c>
      <c r="C67" s="39">
        <f>SUM(C4:C66)</f>
        <v>20355638</v>
      </c>
      <c r="D67" s="39">
        <f t="shared" si="0"/>
        <v>29920554</v>
      </c>
      <c r="E67" s="76">
        <f t="shared" si="1"/>
        <v>10.280069677791751</v>
      </c>
      <c r="F67" s="39">
        <f>SUM(F4:F66)</f>
        <v>471802</v>
      </c>
      <c r="G67" s="76">
        <f t="shared" si="2"/>
        <v>0.16210119084431068</v>
      </c>
      <c r="H67" s="39">
        <f>SUM(H4:H66)</f>
        <v>8389430</v>
      </c>
      <c r="I67" s="76">
        <f t="shared" si="3"/>
        <v>2.8824307516818184</v>
      </c>
      <c r="J67" s="39">
        <f>SUM(J4:J66)</f>
        <v>4868990</v>
      </c>
      <c r="K67" s="76">
        <f t="shared" si="4"/>
        <v>1.6728820081496905</v>
      </c>
      <c r="L67" s="39">
        <f>SUM(L4:L66)</f>
        <v>43650776</v>
      </c>
      <c r="M67" s="76">
        <f t="shared" si="6"/>
        <v>14.99748362846757</v>
      </c>
      <c r="N67" s="39">
        <f>SUM(N4:N66)</f>
        <v>1085374</v>
      </c>
      <c r="O67" s="15">
        <f>SUM(O4:O62)</f>
        <v>2910540</v>
      </c>
    </row>
    <row r="69" spans="1:15" ht="25.5" customHeight="1">
      <c r="A69" s="169" t="s">
        <v>764</v>
      </c>
      <c r="B69" s="170"/>
      <c r="C69" s="170"/>
      <c r="D69" s="170"/>
      <c r="E69" s="170"/>
    </row>
  </sheetData>
  <mergeCells count="1">
    <mergeCell ref="A69:E69"/>
  </mergeCells>
  <phoneticPr fontId="2" type="noConversion"/>
  <printOptions horizontalCentered="1"/>
  <pageMargins left="0.5" right="0.5" top="0.75" bottom="0.75" header="0.5" footer="0.5"/>
  <pageSetup scale="50" orientation="landscape" verticalDpi="0" r:id="rId1"/>
  <headerFooter alignWithMargins="0">
    <oddHeader>&amp;C&amp;"Arial,Bold"&amp;14Public Library System Operating Income FY06</oddHeader>
    <oddFooter>&amp;LMississippi Public Library Statistics, FY06; Public Library Operating Income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P69"/>
  <sheetViews>
    <sheetView topLeftCell="G1" zoomScaleNormal="100" workbookViewId="0">
      <selection activeCell="L2" sqref="L2"/>
    </sheetView>
  </sheetViews>
  <sheetFormatPr defaultRowHeight="12.75"/>
  <cols>
    <col min="1" max="1" width="57.7109375" bestFit="1" customWidth="1"/>
    <col min="2" max="2" width="14.7109375" style="29" bestFit="1" customWidth="1"/>
    <col min="3" max="3" width="13.7109375" style="29" bestFit="1" customWidth="1"/>
    <col min="4" max="4" width="15.140625" bestFit="1" customWidth="1"/>
    <col min="5" max="5" width="9.28515625" style="79" bestFit="1" customWidth="1"/>
    <col min="6" max="6" width="14.140625" style="29" bestFit="1" customWidth="1"/>
    <col min="7" max="7" width="11.85546875" style="29" customWidth="1"/>
    <col min="8" max="8" width="12.28515625" style="29" bestFit="1" customWidth="1"/>
    <col min="9" max="9" width="14.42578125" bestFit="1" customWidth="1"/>
    <col min="10" max="10" width="9.28515625" style="79" bestFit="1" customWidth="1"/>
    <col min="11" max="11" width="10" style="29" customWidth="1"/>
    <col min="12" max="12" width="10.5703125" style="29" customWidth="1"/>
    <col min="13" max="13" width="13.7109375" style="29" customWidth="1"/>
    <col min="14" max="14" width="9.28515625" style="79" bestFit="1" customWidth="1"/>
    <col min="15" max="15" width="13.85546875" style="29" customWidth="1"/>
    <col min="16" max="16" width="10.140625" style="29" bestFit="1" customWidth="1"/>
  </cols>
  <sheetData>
    <row r="1" spans="1:16" ht="15.75">
      <c r="A1" s="1" t="s">
        <v>0</v>
      </c>
      <c r="B1" s="171" t="s">
        <v>312</v>
      </c>
      <c r="C1" s="171"/>
      <c r="D1" s="171"/>
      <c r="E1" s="77"/>
      <c r="F1" s="171" t="s">
        <v>313</v>
      </c>
      <c r="G1" s="171"/>
      <c r="H1" s="171"/>
      <c r="I1" s="171"/>
      <c r="J1" s="77"/>
      <c r="K1" s="171" t="s">
        <v>314</v>
      </c>
      <c r="L1" s="171"/>
      <c r="M1" s="171"/>
      <c r="N1" s="77"/>
      <c r="O1" s="78"/>
      <c r="P1" s="78"/>
    </row>
    <row r="2" spans="1:16" s="68" customFormat="1" ht="31.5">
      <c r="A2" s="144"/>
      <c r="B2" s="145" t="s">
        <v>315</v>
      </c>
      <c r="C2" s="145" t="s">
        <v>316</v>
      </c>
      <c r="D2" s="146" t="s">
        <v>317</v>
      </c>
      <c r="E2" s="147" t="s">
        <v>318</v>
      </c>
      <c r="F2" s="145" t="s">
        <v>319</v>
      </c>
      <c r="G2" s="145" t="s">
        <v>320</v>
      </c>
      <c r="H2" s="145" t="s">
        <v>321</v>
      </c>
      <c r="I2" s="146" t="s">
        <v>317</v>
      </c>
      <c r="J2" s="147" t="s">
        <v>318</v>
      </c>
      <c r="K2" s="145" t="s">
        <v>322</v>
      </c>
      <c r="L2" s="145" t="s">
        <v>323</v>
      </c>
      <c r="M2" s="145" t="s">
        <v>317</v>
      </c>
      <c r="N2" s="147" t="s">
        <v>318</v>
      </c>
      <c r="O2" s="145" t="s">
        <v>324</v>
      </c>
      <c r="P2" s="148" t="s">
        <v>325</v>
      </c>
    </row>
    <row r="3" spans="1:16" ht="15">
      <c r="A3" s="1" t="s">
        <v>10</v>
      </c>
    </row>
    <row r="4" spans="1:16" ht="14.25">
      <c r="A4" s="12" t="s">
        <v>11</v>
      </c>
      <c r="B4" s="29">
        <v>67350</v>
      </c>
      <c r="C4" s="29">
        <v>24081</v>
      </c>
      <c r="D4" s="29">
        <f>B4+C4</f>
        <v>91431</v>
      </c>
      <c r="E4" s="79">
        <f>D4/O4</f>
        <v>0.78705162306639465</v>
      </c>
      <c r="F4" s="29">
        <v>6690</v>
      </c>
      <c r="G4" s="29">
        <v>0</v>
      </c>
      <c r="H4" s="29">
        <v>415</v>
      </c>
      <c r="I4" s="29">
        <f>F4+G4+H4</f>
        <v>7105</v>
      </c>
      <c r="J4" s="79">
        <f>I4/O4</f>
        <v>6.1160894903115291E-2</v>
      </c>
      <c r="K4" s="29">
        <v>1800</v>
      </c>
      <c r="L4" s="29">
        <v>15833</v>
      </c>
      <c r="M4" s="29">
        <f>K4+L4</f>
        <v>17633</v>
      </c>
      <c r="N4" s="79">
        <f>M4/O4</f>
        <v>0.15178748203049006</v>
      </c>
      <c r="O4" s="29">
        <f>D4+I4+M4</f>
        <v>116169</v>
      </c>
      <c r="P4" s="29">
        <v>0</v>
      </c>
    </row>
    <row r="5" spans="1:16" ht="14.25">
      <c r="A5" s="12" t="s">
        <v>12</v>
      </c>
      <c r="B5" s="29">
        <v>53606</v>
      </c>
      <c r="C5" s="29">
        <v>17452</v>
      </c>
      <c r="D5" s="29">
        <f t="shared" ref="D5:D67" si="0">B5+C5</f>
        <v>71058</v>
      </c>
      <c r="E5" s="79">
        <f t="shared" ref="E5:E64" si="1">D5/O5</f>
        <v>0.6460581705110604</v>
      </c>
      <c r="F5" s="29">
        <v>14158</v>
      </c>
      <c r="G5" s="29">
        <v>0</v>
      </c>
      <c r="H5" s="29">
        <v>1299</v>
      </c>
      <c r="I5" s="29">
        <f t="shared" ref="I5:I67" si="2">F5+G5+H5</f>
        <v>15457</v>
      </c>
      <c r="J5" s="79">
        <f t="shared" ref="J5:J67" si="3">I5/O5</f>
        <v>0.14053479047523798</v>
      </c>
      <c r="K5" s="29">
        <v>1452</v>
      </c>
      <c r="L5" s="29">
        <v>22020</v>
      </c>
      <c r="M5" s="29">
        <f t="shared" ref="M5:M67" si="4">K5+L5</f>
        <v>23472</v>
      </c>
      <c r="N5" s="79">
        <f t="shared" ref="N5:N67" si="5">M5/O5</f>
        <v>0.21340703901370162</v>
      </c>
      <c r="O5" s="29">
        <f t="shared" ref="O5:O67" si="6">D5+I5+M5</f>
        <v>109987</v>
      </c>
      <c r="P5" s="29">
        <v>4803</v>
      </c>
    </row>
    <row r="6" spans="1:16" ht="14.25">
      <c r="A6" s="12" t="s">
        <v>13</v>
      </c>
      <c r="B6" s="29">
        <v>84568</v>
      </c>
      <c r="C6" s="29">
        <v>20883</v>
      </c>
      <c r="D6" s="29">
        <f t="shared" si="0"/>
        <v>105451</v>
      </c>
      <c r="E6" s="79">
        <f t="shared" si="1"/>
        <v>0.81084967320261436</v>
      </c>
      <c r="F6" s="29">
        <v>11098</v>
      </c>
      <c r="G6" s="29">
        <v>1575</v>
      </c>
      <c r="H6" s="29">
        <v>3892</v>
      </c>
      <c r="I6" s="29">
        <f t="shared" si="2"/>
        <v>16565</v>
      </c>
      <c r="J6" s="79">
        <f t="shared" si="3"/>
        <v>0.12737408688965782</v>
      </c>
      <c r="K6" s="29">
        <v>752</v>
      </c>
      <c r="L6" s="29">
        <v>7282</v>
      </c>
      <c r="M6" s="29">
        <f t="shared" si="4"/>
        <v>8034</v>
      </c>
      <c r="N6" s="79">
        <f t="shared" si="5"/>
        <v>6.1776239907727799E-2</v>
      </c>
      <c r="O6" s="29">
        <f t="shared" si="6"/>
        <v>130050</v>
      </c>
      <c r="P6" s="29">
        <v>19792</v>
      </c>
    </row>
    <row r="7" spans="1:16" ht="14.25">
      <c r="A7" s="12" t="s">
        <v>14</v>
      </c>
      <c r="B7" s="29">
        <v>69458</v>
      </c>
      <c r="C7" s="29">
        <v>31741</v>
      </c>
      <c r="D7" s="29">
        <f t="shared" si="0"/>
        <v>101199</v>
      </c>
      <c r="E7" s="79">
        <f t="shared" si="1"/>
        <v>0.88051195489506839</v>
      </c>
      <c r="F7" s="29">
        <v>6000</v>
      </c>
      <c r="G7" s="29">
        <v>0</v>
      </c>
      <c r="H7" s="29">
        <v>300</v>
      </c>
      <c r="I7" s="29">
        <f t="shared" si="2"/>
        <v>6300</v>
      </c>
      <c r="J7" s="79">
        <f t="shared" si="3"/>
        <v>5.4815021055928725E-2</v>
      </c>
      <c r="K7" s="29">
        <v>1655</v>
      </c>
      <c r="L7" s="29">
        <v>5778</v>
      </c>
      <c r="M7" s="29">
        <f t="shared" si="4"/>
        <v>7433</v>
      </c>
      <c r="N7" s="79">
        <f t="shared" si="5"/>
        <v>6.4673024049002895E-2</v>
      </c>
      <c r="O7" s="29">
        <f t="shared" si="6"/>
        <v>114932</v>
      </c>
      <c r="P7" s="29">
        <v>148800</v>
      </c>
    </row>
    <row r="8" spans="1:16" ht="14.25">
      <c r="A8" s="12" t="s">
        <v>15</v>
      </c>
      <c r="B8" s="29">
        <v>54956</v>
      </c>
      <c r="C8" s="29">
        <v>18397</v>
      </c>
      <c r="D8" s="29">
        <f t="shared" si="0"/>
        <v>73353</v>
      </c>
      <c r="E8" s="79">
        <f t="shared" si="1"/>
        <v>0.77151151172207788</v>
      </c>
      <c r="F8" s="29">
        <v>5618</v>
      </c>
      <c r="G8" s="29">
        <v>0</v>
      </c>
      <c r="H8" s="29">
        <v>0</v>
      </c>
      <c r="I8" s="29">
        <f t="shared" si="2"/>
        <v>5618</v>
      </c>
      <c r="J8" s="79">
        <f t="shared" si="3"/>
        <v>5.908894895716104E-2</v>
      </c>
      <c r="K8" s="29">
        <v>0</v>
      </c>
      <c r="L8" s="29">
        <v>16106</v>
      </c>
      <c r="M8" s="29">
        <f t="shared" si="4"/>
        <v>16106</v>
      </c>
      <c r="N8" s="79">
        <f t="shared" si="5"/>
        <v>0.16939953932076107</v>
      </c>
      <c r="O8" s="29">
        <f t="shared" si="6"/>
        <v>95077</v>
      </c>
      <c r="P8" s="29">
        <v>0</v>
      </c>
    </row>
    <row r="9" spans="1:16" ht="14.25">
      <c r="A9" s="12" t="s">
        <v>16</v>
      </c>
      <c r="B9" s="29">
        <v>57840</v>
      </c>
      <c r="C9" s="29">
        <v>25152</v>
      </c>
      <c r="D9" s="29">
        <f t="shared" si="0"/>
        <v>82992</v>
      </c>
      <c r="E9" s="79">
        <f t="shared" si="1"/>
        <v>0.69796896682225307</v>
      </c>
      <c r="F9" s="29">
        <v>6023</v>
      </c>
      <c r="G9" s="29">
        <v>0</v>
      </c>
      <c r="H9" s="29">
        <v>304</v>
      </c>
      <c r="I9" s="29">
        <f t="shared" si="2"/>
        <v>6327</v>
      </c>
      <c r="J9" s="79">
        <f t="shared" si="3"/>
        <v>5.3210546234388797E-2</v>
      </c>
      <c r="K9" s="29">
        <v>1358</v>
      </c>
      <c r="L9" s="29">
        <v>28228</v>
      </c>
      <c r="M9" s="29">
        <f t="shared" si="4"/>
        <v>29586</v>
      </c>
      <c r="N9" s="79">
        <f t="shared" si="5"/>
        <v>0.24882048694335815</v>
      </c>
      <c r="O9" s="29">
        <f t="shared" si="6"/>
        <v>118905</v>
      </c>
      <c r="P9" s="29">
        <v>0</v>
      </c>
    </row>
    <row r="10" spans="1:16" ht="14.25">
      <c r="A10" s="12" t="s">
        <v>17</v>
      </c>
      <c r="B10" s="29">
        <v>88668</v>
      </c>
      <c r="C10" s="29">
        <v>29255</v>
      </c>
      <c r="D10" s="29">
        <f t="shared" si="0"/>
        <v>117923</v>
      </c>
      <c r="E10" s="79">
        <f t="shared" si="1"/>
        <v>0.67306111732608842</v>
      </c>
      <c r="F10" s="29">
        <v>13981</v>
      </c>
      <c r="G10" s="29">
        <v>0</v>
      </c>
      <c r="H10" s="29">
        <v>2548</v>
      </c>
      <c r="I10" s="29">
        <f t="shared" si="2"/>
        <v>16529</v>
      </c>
      <c r="J10" s="79">
        <f t="shared" si="3"/>
        <v>9.434145339147508E-2</v>
      </c>
      <c r="K10" s="29">
        <v>298</v>
      </c>
      <c r="L10" s="29">
        <v>40454</v>
      </c>
      <c r="M10" s="29">
        <f t="shared" si="4"/>
        <v>40752</v>
      </c>
      <c r="N10" s="79">
        <f t="shared" si="5"/>
        <v>0.23259742928243649</v>
      </c>
      <c r="O10" s="29">
        <f t="shared" si="6"/>
        <v>175204</v>
      </c>
      <c r="P10" s="29">
        <v>0</v>
      </c>
    </row>
    <row r="11" spans="1:16" ht="14.25">
      <c r="A11" s="12" t="s">
        <v>18</v>
      </c>
      <c r="B11" s="29">
        <v>46060</v>
      </c>
      <c r="C11" s="29">
        <v>20998</v>
      </c>
      <c r="D11" s="29">
        <f t="shared" si="0"/>
        <v>67058</v>
      </c>
      <c r="E11" s="79">
        <f t="shared" si="1"/>
        <v>0.70600745404392407</v>
      </c>
      <c r="F11" s="29">
        <v>3484</v>
      </c>
      <c r="G11" s="29">
        <v>0</v>
      </c>
      <c r="H11" s="29">
        <v>116</v>
      </c>
      <c r="I11" s="29">
        <f t="shared" si="2"/>
        <v>3600</v>
      </c>
      <c r="J11" s="79">
        <f t="shared" si="3"/>
        <v>3.790191825819629E-2</v>
      </c>
      <c r="K11" s="29">
        <v>2402</v>
      </c>
      <c r="L11" s="29">
        <v>21922</v>
      </c>
      <c r="M11" s="29">
        <f t="shared" si="4"/>
        <v>24324</v>
      </c>
      <c r="N11" s="79">
        <f t="shared" si="5"/>
        <v>0.2560906276978796</v>
      </c>
      <c r="O11" s="29">
        <f t="shared" si="6"/>
        <v>94982</v>
      </c>
      <c r="P11" s="29">
        <v>0</v>
      </c>
    </row>
    <row r="12" spans="1:16" ht="14.25">
      <c r="A12" s="12" t="s">
        <v>19</v>
      </c>
      <c r="B12" s="29">
        <v>41982</v>
      </c>
      <c r="C12" s="29">
        <v>17489</v>
      </c>
      <c r="D12" s="29">
        <f t="shared" si="0"/>
        <v>59471</v>
      </c>
      <c r="E12" s="79">
        <f t="shared" si="1"/>
        <v>0.70082136249543359</v>
      </c>
      <c r="F12" s="29">
        <v>9077</v>
      </c>
      <c r="G12" s="29">
        <v>0</v>
      </c>
      <c r="H12" s="29">
        <v>5783</v>
      </c>
      <c r="I12" s="29">
        <f t="shared" si="2"/>
        <v>14860</v>
      </c>
      <c r="J12" s="79">
        <f t="shared" si="3"/>
        <v>0.17511401265628868</v>
      </c>
      <c r="K12" s="29">
        <v>0</v>
      </c>
      <c r="L12" s="29">
        <v>10528</v>
      </c>
      <c r="M12" s="29">
        <f t="shared" si="4"/>
        <v>10528</v>
      </c>
      <c r="N12" s="79">
        <f t="shared" si="5"/>
        <v>0.12406462484827774</v>
      </c>
      <c r="O12" s="29">
        <f t="shared" si="6"/>
        <v>84859</v>
      </c>
      <c r="P12" s="29">
        <v>1333</v>
      </c>
    </row>
    <row r="13" spans="1:16" s="9" customFormat="1" ht="14.25">
      <c r="A13" s="7"/>
      <c r="B13" s="73"/>
      <c r="C13" s="73"/>
      <c r="D13" s="73"/>
      <c r="E13" s="149"/>
      <c r="F13" s="73"/>
      <c r="G13" s="73"/>
      <c r="H13" s="73"/>
      <c r="I13" s="73"/>
      <c r="J13" s="149"/>
      <c r="K13" s="73"/>
      <c r="L13" s="73"/>
      <c r="M13" s="73"/>
      <c r="N13" s="149"/>
      <c r="O13" s="73"/>
      <c r="P13" s="73"/>
    </row>
    <row r="14" spans="1:16" ht="15">
      <c r="A14" s="1" t="s">
        <v>20</v>
      </c>
      <c r="D14" s="29"/>
      <c r="I14" s="29"/>
    </row>
    <row r="15" spans="1:16" ht="14.25">
      <c r="A15" s="12" t="s">
        <v>21</v>
      </c>
      <c r="B15" s="29">
        <v>324178</v>
      </c>
      <c r="C15" s="29">
        <v>124368</v>
      </c>
      <c r="D15" s="29">
        <f t="shared" si="0"/>
        <v>448546</v>
      </c>
      <c r="E15" s="79">
        <f t="shared" si="1"/>
        <v>0.62045307103147873</v>
      </c>
      <c r="F15" s="29">
        <v>21402</v>
      </c>
      <c r="G15" s="29">
        <v>1545</v>
      </c>
      <c r="H15" s="29">
        <v>0</v>
      </c>
      <c r="I15" s="29">
        <f t="shared" si="2"/>
        <v>22947</v>
      </c>
      <c r="J15" s="79">
        <f t="shared" si="3"/>
        <v>3.174153068126645E-2</v>
      </c>
      <c r="K15" s="29">
        <v>7016</v>
      </c>
      <c r="L15" s="29">
        <v>244424</v>
      </c>
      <c r="M15" s="29">
        <f t="shared" si="4"/>
        <v>251440</v>
      </c>
      <c r="N15" s="79">
        <f t="shared" si="5"/>
        <v>0.34780539828725482</v>
      </c>
      <c r="O15" s="29">
        <f t="shared" si="6"/>
        <v>722933</v>
      </c>
      <c r="P15" s="29">
        <v>0</v>
      </c>
    </row>
    <row r="16" spans="1:16" ht="14.25">
      <c r="A16" s="12" t="s">
        <v>22</v>
      </c>
      <c r="B16" s="29">
        <v>288301</v>
      </c>
      <c r="C16" s="29">
        <v>84230</v>
      </c>
      <c r="D16" s="29">
        <f t="shared" si="0"/>
        <v>372531</v>
      </c>
      <c r="E16" s="79">
        <f t="shared" si="1"/>
        <v>0.61536110844981551</v>
      </c>
      <c r="F16" s="29">
        <v>28990</v>
      </c>
      <c r="G16" s="29">
        <v>2007</v>
      </c>
      <c r="H16" s="29">
        <v>3856</v>
      </c>
      <c r="I16" s="29">
        <f t="shared" si="2"/>
        <v>34853</v>
      </c>
      <c r="J16" s="79">
        <f t="shared" si="3"/>
        <v>5.7571532873241203E-2</v>
      </c>
      <c r="K16" s="29">
        <v>1184</v>
      </c>
      <c r="L16" s="29">
        <v>196818</v>
      </c>
      <c r="M16" s="29">
        <f t="shared" si="4"/>
        <v>198002</v>
      </c>
      <c r="N16" s="79">
        <f t="shared" si="5"/>
        <v>0.32706735867694331</v>
      </c>
      <c r="O16" s="29">
        <f t="shared" si="6"/>
        <v>605386</v>
      </c>
      <c r="P16" s="29">
        <v>0</v>
      </c>
    </row>
    <row r="17" spans="1:16" ht="14.25">
      <c r="A17" s="12" t="s">
        <v>23</v>
      </c>
      <c r="B17" s="29">
        <v>206078</v>
      </c>
      <c r="C17" s="29">
        <v>71268</v>
      </c>
      <c r="D17" s="29">
        <f t="shared" si="0"/>
        <v>277346</v>
      </c>
      <c r="E17" s="79">
        <f t="shared" si="1"/>
        <v>0.72801868962620753</v>
      </c>
      <c r="F17" s="29">
        <v>10698</v>
      </c>
      <c r="G17" s="29">
        <v>0</v>
      </c>
      <c r="H17" s="29">
        <v>1309</v>
      </c>
      <c r="I17" s="29">
        <f t="shared" si="2"/>
        <v>12007</v>
      </c>
      <c r="J17" s="79">
        <f t="shared" si="3"/>
        <v>3.15177446451071E-2</v>
      </c>
      <c r="K17" s="29">
        <v>889</v>
      </c>
      <c r="L17" s="29">
        <v>90718</v>
      </c>
      <c r="M17" s="29">
        <f t="shared" si="4"/>
        <v>91607</v>
      </c>
      <c r="N17" s="79">
        <f t="shared" si="5"/>
        <v>0.24046356572868544</v>
      </c>
      <c r="O17" s="29">
        <f t="shared" si="6"/>
        <v>380960</v>
      </c>
      <c r="P17" s="29">
        <v>0</v>
      </c>
    </row>
    <row r="18" spans="1:16" ht="14.25">
      <c r="A18" s="12" t="s">
        <v>24</v>
      </c>
      <c r="B18" s="29">
        <v>174564</v>
      </c>
      <c r="C18" s="29">
        <v>73939</v>
      </c>
      <c r="D18" s="29">
        <f t="shared" si="0"/>
        <v>248503</v>
      </c>
      <c r="E18" s="79">
        <f t="shared" si="1"/>
        <v>0.60950472513753551</v>
      </c>
      <c r="F18" s="29">
        <v>32664</v>
      </c>
      <c r="G18" s="29">
        <v>1190</v>
      </c>
      <c r="H18" s="29">
        <v>0</v>
      </c>
      <c r="I18" s="29">
        <f t="shared" si="2"/>
        <v>33854</v>
      </c>
      <c r="J18" s="79">
        <f t="shared" si="3"/>
        <v>8.303389884551142E-2</v>
      </c>
      <c r="K18" s="29">
        <v>2869</v>
      </c>
      <c r="L18" s="29">
        <v>122487</v>
      </c>
      <c r="M18" s="29">
        <f t="shared" si="4"/>
        <v>125356</v>
      </c>
      <c r="N18" s="79">
        <f t="shared" si="5"/>
        <v>0.30746137601695311</v>
      </c>
      <c r="O18" s="29">
        <f t="shared" si="6"/>
        <v>407713</v>
      </c>
      <c r="P18" s="29">
        <v>0</v>
      </c>
    </row>
    <row r="19" spans="1:16" ht="14.25">
      <c r="A19" s="12" t="s">
        <v>25</v>
      </c>
      <c r="B19" s="29">
        <v>146485</v>
      </c>
      <c r="C19" s="29">
        <v>45029</v>
      </c>
      <c r="D19" s="29">
        <f t="shared" si="0"/>
        <v>191514</v>
      </c>
      <c r="E19" s="79">
        <f t="shared" si="1"/>
        <v>0.65694752693630987</v>
      </c>
      <c r="F19" s="29">
        <v>20591</v>
      </c>
      <c r="G19" s="29">
        <v>0</v>
      </c>
      <c r="H19" s="29">
        <v>1000</v>
      </c>
      <c r="I19" s="29">
        <f t="shared" si="2"/>
        <v>21591</v>
      </c>
      <c r="J19" s="79">
        <f t="shared" si="3"/>
        <v>7.4063275029929238E-2</v>
      </c>
      <c r="K19" s="29">
        <v>1325</v>
      </c>
      <c r="L19" s="29">
        <v>77091</v>
      </c>
      <c r="M19" s="29">
        <f t="shared" si="4"/>
        <v>78416</v>
      </c>
      <c r="N19" s="79">
        <f t="shared" si="5"/>
        <v>0.26898919803376087</v>
      </c>
      <c r="O19" s="29">
        <f t="shared" si="6"/>
        <v>291521</v>
      </c>
      <c r="P19" s="29">
        <v>0</v>
      </c>
    </row>
    <row r="20" spans="1:16" ht="14.25">
      <c r="A20" s="12" t="s">
        <v>26</v>
      </c>
      <c r="B20" s="29">
        <v>216509</v>
      </c>
      <c r="C20" s="29">
        <v>84844</v>
      </c>
      <c r="D20" s="29">
        <f t="shared" si="0"/>
        <v>301353</v>
      </c>
      <c r="E20" s="79">
        <f t="shared" si="1"/>
        <v>0.68686009937548431</v>
      </c>
      <c r="F20" s="29">
        <v>31861</v>
      </c>
      <c r="G20" s="29">
        <v>0</v>
      </c>
      <c r="H20" s="29">
        <v>7773</v>
      </c>
      <c r="I20" s="29">
        <f t="shared" si="2"/>
        <v>39634</v>
      </c>
      <c r="J20" s="79">
        <f t="shared" si="3"/>
        <v>9.0335962073209652E-2</v>
      </c>
      <c r="K20" s="29">
        <v>311</v>
      </c>
      <c r="L20" s="29">
        <v>97442</v>
      </c>
      <c r="M20" s="29">
        <f t="shared" si="4"/>
        <v>97753</v>
      </c>
      <c r="N20" s="79">
        <f t="shared" si="5"/>
        <v>0.22280393855130601</v>
      </c>
      <c r="O20" s="29">
        <f t="shared" si="6"/>
        <v>438740</v>
      </c>
      <c r="P20" s="29">
        <v>0</v>
      </c>
    </row>
    <row r="21" spans="1:16" ht="14.25">
      <c r="A21" s="12" t="s">
        <v>27</v>
      </c>
      <c r="B21" s="29">
        <v>139140</v>
      </c>
      <c r="C21" s="29">
        <v>55955</v>
      </c>
      <c r="D21" s="29">
        <f t="shared" si="0"/>
        <v>195095</v>
      </c>
      <c r="E21" s="79">
        <f t="shared" si="1"/>
        <v>0.79161138229195827</v>
      </c>
      <c r="F21" s="29">
        <v>9281</v>
      </c>
      <c r="G21" s="29">
        <v>786</v>
      </c>
      <c r="H21" s="29">
        <v>20</v>
      </c>
      <c r="I21" s="29">
        <f t="shared" si="2"/>
        <v>10087</v>
      </c>
      <c r="J21" s="79">
        <f t="shared" si="3"/>
        <v>4.0928696343724764E-2</v>
      </c>
      <c r="K21" s="29">
        <v>572</v>
      </c>
      <c r="L21" s="29">
        <v>40699</v>
      </c>
      <c r="M21" s="29">
        <f t="shared" si="4"/>
        <v>41271</v>
      </c>
      <c r="N21" s="79">
        <f t="shared" si="5"/>
        <v>0.16745992136431692</v>
      </c>
      <c r="O21" s="29">
        <f t="shared" si="6"/>
        <v>246453</v>
      </c>
      <c r="P21" s="29">
        <v>0</v>
      </c>
    </row>
    <row r="22" spans="1:16" ht="14.25">
      <c r="A22" s="12" t="s">
        <v>28</v>
      </c>
      <c r="B22" s="29">
        <v>130398</v>
      </c>
      <c r="C22" s="29">
        <v>30612</v>
      </c>
      <c r="D22" s="29">
        <f t="shared" si="0"/>
        <v>161010</v>
      </c>
      <c r="E22" s="79">
        <f t="shared" si="1"/>
        <v>0.61643363604343093</v>
      </c>
      <c r="F22" s="29">
        <v>22854</v>
      </c>
      <c r="G22" s="29">
        <v>0</v>
      </c>
      <c r="H22" s="29">
        <v>0</v>
      </c>
      <c r="I22" s="29">
        <f t="shared" si="2"/>
        <v>22854</v>
      </c>
      <c r="J22" s="79">
        <f t="shared" si="3"/>
        <v>8.7497511447342219E-2</v>
      </c>
      <c r="K22" s="29">
        <v>1103</v>
      </c>
      <c r="L22" s="29">
        <v>76229</v>
      </c>
      <c r="M22" s="29">
        <f t="shared" si="4"/>
        <v>77332</v>
      </c>
      <c r="N22" s="79">
        <f t="shared" si="5"/>
        <v>0.29606885250922677</v>
      </c>
      <c r="O22" s="29">
        <f t="shared" si="6"/>
        <v>261196</v>
      </c>
      <c r="P22" s="29">
        <v>0</v>
      </c>
    </row>
    <row r="23" spans="1:16" ht="14.25">
      <c r="A23" s="12" t="s">
        <v>29</v>
      </c>
      <c r="B23" s="29">
        <v>162702</v>
      </c>
      <c r="C23" s="29">
        <v>48703</v>
      </c>
      <c r="D23" s="29">
        <f t="shared" si="0"/>
        <v>211405</v>
      </c>
      <c r="E23" s="79">
        <f t="shared" si="1"/>
        <v>0.64965336250660699</v>
      </c>
      <c r="F23" s="29">
        <v>17229</v>
      </c>
      <c r="G23" s="29">
        <v>3500</v>
      </c>
      <c r="H23" s="29">
        <v>14092</v>
      </c>
      <c r="I23" s="29">
        <f t="shared" si="2"/>
        <v>34821</v>
      </c>
      <c r="J23" s="79">
        <f t="shared" si="3"/>
        <v>0.1070058879205438</v>
      </c>
      <c r="K23" s="29">
        <v>90</v>
      </c>
      <c r="L23" s="29">
        <v>79096</v>
      </c>
      <c r="M23" s="29">
        <f t="shared" si="4"/>
        <v>79186</v>
      </c>
      <c r="N23" s="79">
        <f t="shared" si="5"/>
        <v>0.24334074957284918</v>
      </c>
      <c r="O23" s="29">
        <f t="shared" si="6"/>
        <v>325412</v>
      </c>
      <c r="P23" s="29">
        <v>0</v>
      </c>
    </row>
    <row r="24" spans="1:16" ht="14.25">
      <c r="A24" s="12" t="s">
        <v>30</v>
      </c>
      <c r="B24" s="29">
        <v>221625</v>
      </c>
      <c r="C24" s="29">
        <v>73395</v>
      </c>
      <c r="D24" s="29">
        <f t="shared" si="0"/>
        <v>295020</v>
      </c>
      <c r="E24" s="79">
        <f t="shared" si="1"/>
        <v>0.60967141971481709</v>
      </c>
      <c r="F24" s="29">
        <v>50305</v>
      </c>
      <c r="G24" s="29">
        <v>1000</v>
      </c>
      <c r="H24" s="29">
        <v>500</v>
      </c>
      <c r="I24" s="29">
        <f t="shared" si="2"/>
        <v>51805</v>
      </c>
      <c r="J24" s="79">
        <f t="shared" si="3"/>
        <v>0.10705724323207275</v>
      </c>
      <c r="K24" s="29">
        <v>6050</v>
      </c>
      <c r="L24" s="29">
        <v>131025</v>
      </c>
      <c r="M24" s="29">
        <f t="shared" si="4"/>
        <v>137075</v>
      </c>
      <c r="N24" s="79">
        <f t="shared" si="5"/>
        <v>0.28327133705311014</v>
      </c>
      <c r="O24" s="29">
        <f t="shared" si="6"/>
        <v>483900</v>
      </c>
      <c r="P24" s="29">
        <v>0</v>
      </c>
    </row>
    <row r="25" spans="1:16" ht="14.25">
      <c r="A25" s="12" t="s">
        <v>31</v>
      </c>
      <c r="B25" s="29">
        <v>216367</v>
      </c>
      <c r="C25" s="29">
        <v>82733</v>
      </c>
      <c r="D25" s="29">
        <f t="shared" si="0"/>
        <v>299100</v>
      </c>
      <c r="E25" s="79">
        <f t="shared" si="1"/>
        <v>0.64082100504558159</v>
      </c>
      <c r="F25" s="29">
        <v>25742</v>
      </c>
      <c r="G25" s="29">
        <v>2490</v>
      </c>
      <c r="H25" s="29">
        <v>831</v>
      </c>
      <c r="I25" s="29">
        <f t="shared" si="2"/>
        <v>29063</v>
      </c>
      <c r="J25" s="79">
        <f t="shared" si="3"/>
        <v>6.2267405114141555E-2</v>
      </c>
      <c r="K25" s="29">
        <v>12046</v>
      </c>
      <c r="L25" s="29">
        <v>126536</v>
      </c>
      <c r="M25" s="29">
        <f t="shared" si="4"/>
        <v>138582</v>
      </c>
      <c r="N25" s="79">
        <f t="shared" si="5"/>
        <v>0.29691158984027682</v>
      </c>
      <c r="O25" s="29">
        <f t="shared" si="6"/>
        <v>466745</v>
      </c>
      <c r="P25" s="29">
        <v>3120</v>
      </c>
    </row>
    <row r="26" spans="1:16" ht="14.25">
      <c r="A26" s="12" t="s">
        <v>32</v>
      </c>
      <c r="B26" s="29">
        <v>105573</v>
      </c>
      <c r="C26" s="29">
        <v>35455</v>
      </c>
      <c r="D26" s="29">
        <f t="shared" si="0"/>
        <v>141028</v>
      </c>
      <c r="E26" s="79">
        <f t="shared" si="1"/>
        <v>0.5927040430360595</v>
      </c>
      <c r="F26" s="29">
        <v>34618</v>
      </c>
      <c r="G26" s="29">
        <v>250</v>
      </c>
      <c r="H26" s="29">
        <v>7218</v>
      </c>
      <c r="I26" s="29">
        <f t="shared" si="2"/>
        <v>42086</v>
      </c>
      <c r="J26" s="79">
        <f t="shared" si="3"/>
        <v>0.17687652349331764</v>
      </c>
      <c r="K26" s="29">
        <v>2563</v>
      </c>
      <c r="L26" s="29">
        <v>52263</v>
      </c>
      <c r="M26" s="29">
        <f t="shared" si="4"/>
        <v>54826</v>
      </c>
      <c r="N26" s="79">
        <f t="shared" si="5"/>
        <v>0.23041943347062285</v>
      </c>
      <c r="O26" s="29">
        <f t="shared" si="6"/>
        <v>237940</v>
      </c>
      <c r="P26" s="29">
        <v>0</v>
      </c>
    </row>
    <row r="27" spans="1:16" ht="14.25">
      <c r="A27" s="12" t="s">
        <v>33</v>
      </c>
      <c r="B27" s="29">
        <v>138105</v>
      </c>
      <c r="C27" s="29">
        <v>62916</v>
      </c>
      <c r="D27" s="29">
        <f t="shared" si="0"/>
        <v>201021</v>
      </c>
      <c r="E27" s="79">
        <f t="shared" si="1"/>
        <v>0.6277100345048322</v>
      </c>
      <c r="F27" s="29">
        <v>18777</v>
      </c>
      <c r="G27" s="29">
        <v>0</v>
      </c>
      <c r="H27" s="29">
        <v>8195</v>
      </c>
      <c r="I27" s="29">
        <f t="shared" si="2"/>
        <v>26972</v>
      </c>
      <c r="J27" s="79">
        <f t="shared" si="3"/>
        <v>8.4223016752798641E-2</v>
      </c>
      <c r="K27" s="29">
        <v>1500</v>
      </c>
      <c r="L27" s="29">
        <v>90752</v>
      </c>
      <c r="M27" s="29">
        <f t="shared" si="4"/>
        <v>92252</v>
      </c>
      <c r="N27" s="79">
        <f t="shared" si="5"/>
        <v>0.2880669487423691</v>
      </c>
      <c r="O27" s="29">
        <f t="shared" si="6"/>
        <v>320245</v>
      </c>
      <c r="P27" s="29">
        <v>0</v>
      </c>
    </row>
    <row r="28" spans="1:16" ht="14.25">
      <c r="A28" s="12" t="s">
        <v>34</v>
      </c>
      <c r="B28" s="29">
        <v>149967</v>
      </c>
      <c r="C28" s="29">
        <v>48925</v>
      </c>
      <c r="D28" s="29">
        <f t="shared" si="0"/>
        <v>198892</v>
      </c>
      <c r="E28" s="79">
        <f t="shared" si="1"/>
        <v>0.61876851091366136</v>
      </c>
      <c r="F28" s="29">
        <v>16428</v>
      </c>
      <c r="G28" s="29">
        <v>136</v>
      </c>
      <c r="H28" s="29">
        <v>5884</v>
      </c>
      <c r="I28" s="29">
        <f t="shared" si="2"/>
        <v>22448</v>
      </c>
      <c r="J28" s="79">
        <f t="shared" si="3"/>
        <v>6.9837477289131145E-2</v>
      </c>
      <c r="K28" s="29">
        <v>1089</v>
      </c>
      <c r="L28" s="29">
        <v>99003</v>
      </c>
      <c r="M28" s="29">
        <f t="shared" si="4"/>
        <v>100092</v>
      </c>
      <c r="N28" s="79">
        <f t="shared" si="5"/>
        <v>0.31139401179720749</v>
      </c>
      <c r="O28" s="29">
        <f t="shared" si="6"/>
        <v>321432</v>
      </c>
      <c r="P28" s="29">
        <v>60000</v>
      </c>
    </row>
    <row r="29" spans="1:16" s="9" customFormat="1" ht="14.25">
      <c r="A29" s="7"/>
      <c r="B29" s="73"/>
      <c r="C29" s="73"/>
      <c r="D29" s="73"/>
      <c r="E29" s="149"/>
      <c r="F29" s="73"/>
      <c r="G29" s="73"/>
      <c r="H29" s="73"/>
      <c r="I29" s="73"/>
      <c r="J29" s="149"/>
      <c r="K29" s="73"/>
      <c r="L29" s="73"/>
      <c r="M29" s="73"/>
      <c r="N29" s="149"/>
      <c r="O29" s="73"/>
      <c r="P29" s="73"/>
    </row>
    <row r="30" spans="1:16" ht="15">
      <c r="A30" s="1" t="s">
        <v>35</v>
      </c>
      <c r="D30" s="29"/>
      <c r="I30" s="29"/>
    </row>
    <row r="31" spans="1:16" ht="14.25">
      <c r="A31" s="12" t="s">
        <v>36</v>
      </c>
      <c r="B31" s="29">
        <v>386633</v>
      </c>
      <c r="C31" s="29">
        <v>126126</v>
      </c>
      <c r="D31" s="29">
        <f t="shared" si="0"/>
        <v>512759</v>
      </c>
      <c r="E31" s="79">
        <f t="shared" si="1"/>
        <v>0.69523533184277853</v>
      </c>
      <c r="F31" s="29">
        <v>39358</v>
      </c>
      <c r="G31" s="29">
        <v>2710</v>
      </c>
      <c r="H31" s="29">
        <v>8947</v>
      </c>
      <c r="I31" s="29">
        <f t="shared" si="2"/>
        <v>51015</v>
      </c>
      <c r="J31" s="79">
        <f t="shared" si="3"/>
        <v>6.9169786301087541E-2</v>
      </c>
      <c r="K31" s="29">
        <v>3795</v>
      </c>
      <c r="L31" s="29">
        <v>169964</v>
      </c>
      <c r="M31" s="29">
        <f t="shared" si="4"/>
        <v>173759</v>
      </c>
      <c r="N31" s="79">
        <f t="shared" si="5"/>
        <v>0.23559488185613389</v>
      </c>
      <c r="O31" s="29">
        <f t="shared" si="6"/>
        <v>737533</v>
      </c>
      <c r="P31" s="29">
        <v>5606</v>
      </c>
    </row>
    <row r="32" spans="1:16" ht="14.25">
      <c r="A32" s="12" t="s">
        <v>37</v>
      </c>
      <c r="B32" s="29">
        <v>565571</v>
      </c>
      <c r="C32" s="29">
        <v>212799</v>
      </c>
      <c r="D32" s="29">
        <f t="shared" si="0"/>
        <v>778370</v>
      </c>
      <c r="E32" s="79">
        <f t="shared" si="1"/>
        <v>0.70332202348412631</v>
      </c>
      <c r="F32" s="29">
        <v>59998</v>
      </c>
      <c r="G32" s="29">
        <v>0</v>
      </c>
      <c r="H32" s="29">
        <v>21495</v>
      </c>
      <c r="I32" s="29">
        <f t="shared" si="2"/>
        <v>81493</v>
      </c>
      <c r="J32" s="79">
        <f t="shared" si="3"/>
        <v>7.3635702377779083E-2</v>
      </c>
      <c r="K32" s="29">
        <v>2081</v>
      </c>
      <c r="L32" s="29">
        <v>244761</v>
      </c>
      <c r="M32" s="29">
        <f t="shared" si="4"/>
        <v>246842</v>
      </c>
      <c r="N32" s="79">
        <f t="shared" si="5"/>
        <v>0.2230422741380946</v>
      </c>
      <c r="O32" s="29">
        <f t="shared" si="6"/>
        <v>1106705</v>
      </c>
      <c r="P32" s="29">
        <v>0</v>
      </c>
    </row>
    <row r="33" spans="1:16" ht="14.25">
      <c r="A33" s="12" t="s">
        <v>38</v>
      </c>
      <c r="B33" s="29">
        <v>340154</v>
      </c>
      <c r="C33" s="29">
        <v>92317</v>
      </c>
      <c r="D33" s="29">
        <f t="shared" si="0"/>
        <v>432471</v>
      </c>
      <c r="E33" s="79">
        <f t="shared" si="1"/>
        <v>0.69602618843376363</v>
      </c>
      <c r="F33" s="29">
        <v>49301</v>
      </c>
      <c r="G33" s="29">
        <v>0</v>
      </c>
      <c r="H33" s="29">
        <v>10774</v>
      </c>
      <c r="I33" s="29">
        <f t="shared" si="2"/>
        <v>60075</v>
      </c>
      <c r="J33" s="79">
        <f t="shared" si="3"/>
        <v>9.6685727528917201E-2</v>
      </c>
      <c r="K33" s="29">
        <v>1944</v>
      </c>
      <c r="L33" s="29">
        <v>126853</v>
      </c>
      <c r="M33" s="29">
        <f t="shared" si="4"/>
        <v>128797</v>
      </c>
      <c r="N33" s="79">
        <f t="shared" si="5"/>
        <v>0.20728808403731916</v>
      </c>
      <c r="O33" s="29">
        <f t="shared" si="6"/>
        <v>621343</v>
      </c>
      <c r="P33" s="29">
        <v>0</v>
      </c>
    </row>
    <row r="34" spans="1:16" ht="14.25">
      <c r="A34" s="12" t="s">
        <v>39</v>
      </c>
      <c r="B34" s="29">
        <v>340258</v>
      </c>
      <c r="C34" s="29">
        <v>137723</v>
      </c>
      <c r="D34" s="29">
        <f t="shared" si="0"/>
        <v>477981</v>
      </c>
      <c r="E34" s="79">
        <f t="shared" si="1"/>
        <v>0.72050956220520868</v>
      </c>
      <c r="F34" s="29">
        <v>52726</v>
      </c>
      <c r="G34" s="29">
        <v>14333</v>
      </c>
      <c r="H34" s="29">
        <v>9</v>
      </c>
      <c r="I34" s="29">
        <f t="shared" si="2"/>
        <v>67068</v>
      </c>
      <c r="J34" s="79">
        <f t="shared" si="3"/>
        <v>0.10109844390881423</v>
      </c>
      <c r="K34" s="29">
        <v>3273</v>
      </c>
      <c r="L34" s="29">
        <v>115071</v>
      </c>
      <c r="M34" s="29">
        <f t="shared" si="4"/>
        <v>118344</v>
      </c>
      <c r="N34" s="79">
        <f t="shared" si="5"/>
        <v>0.1783919938859771</v>
      </c>
      <c r="O34" s="29">
        <f t="shared" si="6"/>
        <v>663393</v>
      </c>
      <c r="P34" s="29">
        <v>14529</v>
      </c>
    </row>
    <row r="35" spans="1:16" ht="14.25">
      <c r="A35" s="12" t="s">
        <v>40</v>
      </c>
      <c r="B35" s="29">
        <v>204332</v>
      </c>
      <c r="C35" s="29">
        <v>82318</v>
      </c>
      <c r="D35" s="29">
        <f t="shared" si="0"/>
        <v>286650</v>
      </c>
      <c r="E35" s="79">
        <f t="shared" si="1"/>
        <v>0.5377947880902797</v>
      </c>
      <c r="F35" s="29">
        <v>48913</v>
      </c>
      <c r="G35" s="29">
        <v>2435</v>
      </c>
      <c r="H35" s="29">
        <v>6057</v>
      </c>
      <c r="I35" s="29">
        <f t="shared" si="2"/>
        <v>57405</v>
      </c>
      <c r="J35" s="79">
        <f t="shared" si="3"/>
        <v>0.10769966792367873</v>
      </c>
      <c r="K35" s="29">
        <v>3068</v>
      </c>
      <c r="L35" s="29">
        <v>185887</v>
      </c>
      <c r="M35" s="29">
        <f t="shared" si="4"/>
        <v>188955</v>
      </c>
      <c r="N35" s="79">
        <f t="shared" si="5"/>
        <v>0.35450554398604156</v>
      </c>
      <c r="O35" s="29">
        <f t="shared" si="6"/>
        <v>533010</v>
      </c>
      <c r="P35" s="29">
        <v>43666</v>
      </c>
    </row>
    <row r="36" spans="1:16" ht="14.25">
      <c r="A36" s="12" t="s">
        <v>41</v>
      </c>
      <c r="B36" s="29">
        <v>299594</v>
      </c>
      <c r="C36" s="29">
        <v>105417</v>
      </c>
      <c r="D36" s="29">
        <f t="shared" si="0"/>
        <v>405011</v>
      </c>
      <c r="E36" s="79">
        <f t="shared" si="1"/>
        <v>0.73039176789681737</v>
      </c>
      <c r="F36" s="29">
        <v>62893</v>
      </c>
      <c r="G36" s="29">
        <v>0</v>
      </c>
      <c r="H36" s="29">
        <v>414</v>
      </c>
      <c r="I36" s="29">
        <f t="shared" si="2"/>
        <v>63307</v>
      </c>
      <c r="J36" s="79">
        <f t="shared" si="3"/>
        <v>0.11416705138932971</v>
      </c>
      <c r="K36" s="29">
        <v>2520</v>
      </c>
      <c r="L36" s="29">
        <v>83674</v>
      </c>
      <c r="M36" s="29">
        <f t="shared" si="4"/>
        <v>86194</v>
      </c>
      <c r="N36" s="79">
        <f t="shared" si="5"/>
        <v>0.15544118071385291</v>
      </c>
      <c r="O36" s="29">
        <f t="shared" si="6"/>
        <v>554512</v>
      </c>
      <c r="P36" s="29">
        <v>0</v>
      </c>
    </row>
    <row r="37" spans="1:16" ht="14.25">
      <c r="A37" s="12" t="s">
        <v>42</v>
      </c>
      <c r="B37" s="29">
        <v>248744</v>
      </c>
      <c r="C37" s="29">
        <v>67282</v>
      </c>
      <c r="D37" s="29">
        <f t="shared" si="0"/>
        <v>316026</v>
      </c>
      <c r="E37" s="79">
        <f t="shared" si="1"/>
        <v>0.64591990025855106</v>
      </c>
      <c r="F37" s="29">
        <v>48800</v>
      </c>
      <c r="G37" s="29">
        <v>4646</v>
      </c>
      <c r="H37" s="29">
        <v>0</v>
      </c>
      <c r="I37" s="29">
        <f t="shared" si="2"/>
        <v>53446</v>
      </c>
      <c r="J37" s="79">
        <f t="shared" si="3"/>
        <v>0.10923732537581883</v>
      </c>
      <c r="K37" s="29">
        <v>427</v>
      </c>
      <c r="L37" s="29">
        <v>119366</v>
      </c>
      <c r="M37" s="29">
        <f t="shared" si="4"/>
        <v>119793</v>
      </c>
      <c r="N37" s="79">
        <f t="shared" si="5"/>
        <v>0.24484277436563007</v>
      </c>
      <c r="O37" s="29">
        <f t="shared" si="6"/>
        <v>489265</v>
      </c>
      <c r="P37" s="29">
        <v>0</v>
      </c>
    </row>
    <row r="38" spans="1:16" ht="14.25">
      <c r="A38" s="12" t="s">
        <v>43</v>
      </c>
      <c r="B38" s="29">
        <v>349404</v>
      </c>
      <c r="C38" s="29">
        <v>101203</v>
      </c>
      <c r="D38" s="29">
        <f t="shared" si="0"/>
        <v>450607</v>
      </c>
      <c r="E38" s="79">
        <f t="shared" si="1"/>
        <v>0.58845261306250485</v>
      </c>
      <c r="F38" s="29">
        <v>98905</v>
      </c>
      <c r="G38" s="29">
        <v>4418</v>
      </c>
      <c r="H38" s="29">
        <v>43920</v>
      </c>
      <c r="I38" s="29">
        <f t="shared" si="2"/>
        <v>147243</v>
      </c>
      <c r="J38" s="79">
        <f t="shared" si="3"/>
        <v>0.19228624523179266</v>
      </c>
      <c r="K38" s="29">
        <v>4731</v>
      </c>
      <c r="L38" s="29">
        <v>163168</v>
      </c>
      <c r="M38" s="29">
        <f t="shared" si="4"/>
        <v>167899</v>
      </c>
      <c r="N38" s="79">
        <f t="shared" si="5"/>
        <v>0.21926114170570252</v>
      </c>
      <c r="O38" s="29">
        <f t="shared" si="6"/>
        <v>765749</v>
      </c>
      <c r="P38" s="29">
        <v>0</v>
      </c>
    </row>
    <row r="39" spans="1:16" ht="14.25">
      <c r="A39" s="12" t="s">
        <v>44</v>
      </c>
      <c r="B39" s="29">
        <v>445599</v>
      </c>
      <c r="C39" s="29">
        <v>140555</v>
      </c>
      <c r="D39" s="29">
        <f t="shared" si="0"/>
        <v>586154</v>
      </c>
      <c r="E39" s="79">
        <f t="shared" si="1"/>
        <v>0.7312866015085997</v>
      </c>
      <c r="F39" s="29">
        <v>77524</v>
      </c>
      <c r="G39" s="29">
        <v>1610</v>
      </c>
      <c r="H39" s="29">
        <v>3366</v>
      </c>
      <c r="I39" s="29">
        <f t="shared" si="2"/>
        <v>82500</v>
      </c>
      <c r="J39" s="79">
        <f t="shared" si="3"/>
        <v>0.10292712260678845</v>
      </c>
      <c r="K39" s="29">
        <v>696</v>
      </c>
      <c r="L39" s="29">
        <v>132188</v>
      </c>
      <c r="M39" s="29">
        <f t="shared" si="4"/>
        <v>132884</v>
      </c>
      <c r="N39" s="79">
        <f t="shared" si="5"/>
        <v>0.16578627588461184</v>
      </c>
      <c r="O39" s="29">
        <f t="shared" si="6"/>
        <v>801538</v>
      </c>
      <c r="P39" s="29">
        <v>0</v>
      </c>
    </row>
    <row r="40" spans="1:16" s="9" customFormat="1" ht="14.25">
      <c r="A40" s="7"/>
      <c r="B40" s="73"/>
      <c r="C40" s="73"/>
      <c r="D40" s="73"/>
      <c r="E40" s="149"/>
      <c r="F40" s="73"/>
      <c r="G40" s="73"/>
      <c r="H40" s="73"/>
      <c r="I40" s="73"/>
      <c r="J40" s="149"/>
      <c r="K40" s="73"/>
      <c r="L40" s="73"/>
      <c r="M40" s="73"/>
      <c r="N40" s="149"/>
      <c r="O40" s="73"/>
      <c r="P40" s="73"/>
    </row>
    <row r="41" spans="1:16" ht="15">
      <c r="A41" s="1" t="s">
        <v>45</v>
      </c>
      <c r="D41" s="29"/>
      <c r="I41" s="29"/>
    </row>
    <row r="42" spans="1:16" ht="14.25">
      <c r="A42" s="12" t="s">
        <v>46</v>
      </c>
      <c r="B42" s="29">
        <v>362890</v>
      </c>
      <c r="C42" s="29">
        <v>95712</v>
      </c>
      <c r="D42" s="29">
        <f t="shared" si="0"/>
        <v>458602</v>
      </c>
      <c r="E42" s="79">
        <f t="shared" si="1"/>
        <v>0.6888367181714814</v>
      </c>
      <c r="F42" s="29">
        <v>48973</v>
      </c>
      <c r="G42" s="29">
        <v>6014</v>
      </c>
      <c r="H42" s="29">
        <v>14530</v>
      </c>
      <c r="I42" s="29">
        <f t="shared" si="2"/>
        <v>69517</v>
      </c>
      <c r="J42" s="79">
        <f t="shared" si="3"/>
        <v>0.10441703729405209</v>
      </c>
      <c r="K42" s="29">
        <v>1788</v>
      </c>
      <c r="L42" s="29">
        <v>135856</v>
      </c>
      <c r="M42" s="29">
        <f t="shared" si="4"/>
        <v>137644</v>
      </c>
      <c r="N42" s="79">
        <f t="shared" si="5"/>
        <v>0.20674624453446647</v>
      </c>
      <c r="O42" s="29">
        <f t="shared" si="6"/>
        <v>665763</v>
      </c>
      <c r="P42" s="29">
        <v>0</v>
      </c>
    </row>
    <row r="43" spans="1:16" ht="14.25">
      <c r="A43" s="12" t="s">
        <v>47</v>
      </c>
      <c r="B43" s="29">
        <v>141038</v>
      </c>
      <c r="C43" s="29">
        <v>93027</v>
      </c>
      <c r="D43" s="29">
        <f t="shared" si="0"/>
        <v>234065</v>
      </c>
      <c r="E43" s="79">
        <f t="shared" si="1"/>
        <v>0.38557144269100252</v>
      </c>
      <c r="F43" s="29">
        <v>57154</v>
      </c>
      <c r="G43" s="29">
        <v>0</v>
      </c>
      <c r="H43" s="29">
        <v>10778</v>
      </c>
      <c r="I43" s="29">
        <f t="shared" si="2"/>
        <v>67932</v>
      </c>
      <c r="J43" s="79">
        <f t="shared" si="3"/>
        <v>0.11190327150528778</v>
      </c>
      <c r="K43" s="29">
        <v>2833</v>
      </c>
      <c r="L43" s="29">
        <v>302230</v>
      </c>
      <c r="M43" s="29">
        <f t="shared" si="4"/>
        <v>305063</v>
      </c>
      <c r="N43" s="79">
        <f t="shared" si="5"/>
        <v>0.5025252858037097</v>
      </c>
      <c r="O43" s="29">
        <f t="shared" si="6"/>
        <v>607060</v>
      </c>
      <c r="P43" s="29">
        <v>7000</v>
      </c>
    </row>
    <row r="44" spans="1:16" ht="14.25">
      <c r="A44" s="12" t="s">
        <v>48</v>
      </c>
      <c r="B44" s="29">
        <v>499038</v>
      </c>
      <c r="C44" s="29">
        <v>107840</v>
      </c>
      <c r="D44" s="29">
        <f t="shared" si="0"/>
        <v>606878</v>
      </c>
      <c r="E44" s="79">
        <f t="shared" si="1"/>
        <v>0.68297585245656267</v>
      </c>
      <c r="F44" s="29">
        <v>99328</v>
      </c>
      <c r="G44" s="29">
        <v>1315</v>
      </c>
      <c r="H44" s="29">
        <v>3223</v>
      </c>
      <c r="I44" s="29">
        <f t="shared" si="2"/>
        <v>103866</v>
      </c>
      <c r="J44" s="79">
        <f t="shared" si="3"/>
        <v>0.11689000077652072</v>
      </c>
      <c r="K44" s="29">
        <v>379</v>
      </c>
      <c r="L44" s="29">
        <v>177456</v>
      </c>
      <c r="M44" s="29">
        <f t="shared" si="4"/>
        <v>177835</v>
      </c>
      <c r="N44" s="79">
        <f t="shared" si="5"/>
        <v>0.20013414676691663</v>
      </c>
      <c r="O44" s="29">
        <f t="shared" si="6"/>
        <v>888579</v>
      </c>
      <c r="P44" s="29">
        <v>5373</v>
      </c>
    </row>
    <row r="45" spans="1:16" ht="14.25">
      <c r="A45" s="12" t="s">
        <v>49</v>
      </c>
      <c r="B45" s="29">
        <v>355444</v>
      </c>
      <c r="C45" s="29">
        <v>127991</v>
      </c>
      <c r="D45" s="29">
        <f t="shared" si="0"/>
        <v>483435</v>
      </c>
      <c r="E45" s="79">
        <f t="shared" si="1"/>
        <v>0.64269732530174939</v>
      </c>
      <c r="F45" s="29">
        <v>76657</v>
      </c>
      <c r="G45" s="29">
        <v>1654</v>
      </c>
      <c r="H45" s="29">
        <v>11592</v>
      </c>
      <c r="I45" s="29">
        <f t="shared" si="2"/>
        <v>89903</v>
      </c>
      <c r="J45" s="79">
        <f t="shared" si="3"/>
        <v>0.1195205511322167</v>
      </c>
      <c r="K45" s="29">
        <v>1070</v>
      </c>
      <c r="L45" s="29">
        <v>177789</v>
      </c>
      <c r="M45" s="29">
        <f t="shared" si="4"/>
        <v>178859</v>
      </c>
      <c r="N45" s="79">
        <f t="shared" si="5"/>
        <v>0.2377821235660339</v>
      </c>
      <c r="O45" s="29">
        <f t="shared" si="6"/>
        <v>752197</v>
      </c>
      <c r="P45" s="29">
        <v>4442</v>
      </c>
    </row>
    <row r="46" spans="1:16" ht="14.25">
      <c r="A46" s="12" t="s">
        <v>50</v>
      </c>
      <c r="B46" s="29">
        <v>247809</v>
      </c>
      <c r="C46" s="29">
        <v>47000</v>
      </c>
      <c r="D46" s="29">
        <f t="shared" si="0"/>
        <v>294809</v>
      </c>
      <c r="E46" s="79">
        <f t="shared" si="1"/>
        <v>0.73279245555033568</v>
      </c>
      <c r="F46" s="29">
        <v>31000</v>
      </c>
      <c r="G46" s="29">
        <v>0</v>
      </c>
      <c r="H46" s="29">
        <v>1500</v>
      </c>
      <c r="I46" s="29">
        <f t="shared" si="2"/>
        <v>32500</v>
      </c>
      <c r="J46" s="79">
        <f t="shared" si="3"/>
        <v>8.0783676228968287E-2</v>
      </c>
      <c r="K46" s="29">
        <v>0</v>
      </c>
      <c r="L46" s="29">
        <v>75000</v>
      </c>
      <c r="M46" s="29">
        <f t="shared" si="4"/>
        <v>75000</v>
      </c>
      <c r="N46" s="79">
        <f t="shared" si="5"/>
        <v>0.18642386822069604</v>
      </c>
      <c r="O46" s="29">
        <f t="shared" si="6"/>
        <v>402309</v>
      </c>
      <c r="P46" s="29">
        <v>0</v>
      </c>
    </row>
    <row r="47" spans="1:16" ht="14.25">
      <c r="A47" s="12" t="s">
        <v>51</v>
      </c>
      <c r="B47" s="29">
        <v>643823</v>
      </c>
      <c r="C47" s="29">
        <v>211015</v>
      </c>
      <c r="D47" s="29">
        <f t="shared" si="0"/>
        <v>854838</v>
      </c>
      <c r="E47" s="79">
        <f t="shared" si="1"/>
        <v>0.52474020437440039</v>
      </c>
      <c r="F47" s="29">
        <v>176114</v>
      </c>
      <c r="G47" s="29">
        <v>46397</v>
      </c>
      <c r="H47" s="29">
        <v>54023</v>
      </c>
      <c r="I47" s="29">
        <f t="shared" si="2"/>
        <v>276534</v>
      </c>
      <c r="J47" s="79">
        <f t="shared" si="3"/>
        <v>0.16974971594205035</v>
      </c>
      <c r="K47" s="29">
        <v>13266</v>
      </c>
      <c r="L47" s="29">
        <v>484431</v>
      </c>
      <c r="M47" s="29">
        <f t="shared" si="4"/>
        <v>497697</v>
      </c>
      <c r="N47" s="79">
        <f t="shared" si="5"/>
        <v>0.30551007968354932</v>
      </c>
      <c r="O47" s="29">
        <f t="shared" si="6"/>
        <v>1629069</v>
      </c>
      <c r="P47" s="29">
        <v>1229437</v>
      </c>
    </row>
    <row r="48" spans="1:16" ht="14.25">
      <c r="A48" s="12" t="s">
        <v>52</v>
      </c>
      <c r="B48" s="29">
        <v>483064</v>
      </c>
      <c r="C48" s="29">
        <v>79774</v>
      </c>
      <c r="D48" s="29">
        <f t="shared" si="0"/>
        <v>562838</v>
      </c>
      <c r="E48" s="79">
        <f t="shared" si="1"/>
        <v>0.64712692972340291</v>
      </c>
      <c r="F48" s="29">
        <v>39900</v>
      </c>
      <c r="G48" s="29">
        <v>3580</v>
      </c>
      <c r="H48" s="29">
        <v>5574</v>
      </c>
      <c r="I48" s="29">
        <f t="shared" si="2"/>
        <v>49054</v>
      </c>
      <c r="J48" s="79">
        <f t="shared" si="3"/>
        <v>5.640017982199462E-2</v>
      </c>
      <c r="K48" s="29">
        <v>600</v>
      </c>
      <c r="L48" s="29">
        <v>257257</v>
      </c>
      <c r="M48" s="29">
        <f t="shared" si="4"/>
        <v>257857</v>
      </c>
      <c r="N48" s="79">
        <f t="shared" si="5"/>
        <v>0.2964728904546024</v>
      </c>
      <c r="O48" s="29">
        <f t="shared" si="6"/>
        <v>869749</v>
      </c>
      <c r="P48" s="29">
        <v>0</v>
      </c>
    </row>
    <row r="49" spans="1:16" s="9" customFormat="1" ht="14.25">
      <c r="A49" s="7"/>
      <c r="B49" s="73"/>
      <c r="C49" s="73"/>
      <c r="D49" s="73"/>
      <c r="E49" s="149"/>
      <c r="F49" s="73"/>
      <c r="G49" s="73"/>
      <c r="H49" s="73"/>
      <c r="I49" s="73"/>
      <c r="J49" s="149"/>
      <c r="K49" s="73"/>
      <c r="L49" s="73"/>
      <c r="M49" s="73"/>
      <c r="N49" s="149"/>
      <c r="O49" s="73"/>
      <c r="P49" s="73"/>
    </row>
    <row r="50" spans="1:16" ht="15">
      <c r="A50" s="1" t="s">
        <v>53</v>
      </c>
      <c r="D50" s="29"/>
      <c r="I50" s="29"/>
    </row>
    <row r="51" spans="1:16" ht="14.25">
      <c r="A51" s="12" t="s">
        <v>54</v>
      </c>
      <c r="B51" s="29">
        <v>678872</v>
      </c>
      <c r="C51" s="29">
        <v>232122</v>
      </c>
      <c r="D51" s="29">
        <f t="shared" si="0"/>
        <v>910994</v>
      </c>
      <c r="E51" s="79">
        <f t="shared" si="1"/>
        <v>0.73049052240439616</v>
      </c>
      <c r="F51" s="29">
        <v>103174</v>
      </c>
      <c r="G51" s="29">
        <v>30078</v>
      </c>
      <c r="H51" s="29">
        <v>21723</v>
      </c>
      <c r="I51" s="29">
        <f t="shared" si="2"/>
        <v>154975</v>
      </c>
      <c r="J51" s="79">
        <f t="shared" si="3"/>
        <v>0.12426840210761135</v>
      </c>
      <c r="K51" s="29">
        <v>6627</v>
      </c>
      <c r="L51" s="29">
        <v>174503</v>
      </c>
      <c r="M51" s="29">
        <f t="shared" si="4"/>
        <v>181130</v>
      </c>
      <c r="N51" s="79">
        <f t="shared" si="5"/>
        <v>0.14524107548799253</v>
      </c>
      <c r="O51" s="29">
        <f t="shared" si="6"/>
        <v>1247099</v>
      </c>
      <c r="P51" s="29">
        <v>0</v>
      </c>
    </row>
    <row r="52" spans="1:16" ht="14.25">
      <c r="A52" s="12" t="s">
        <v>55</v>
      </c>
      <c r="B52" s="29">
        <v>807601</v>
      </c>
      <c r="C52" s="29">
        <v>142688</v>
      </c>
      <c r="D52" s="29">
        <f t="shared" si="0"/>
        <v>950289</v>
      </c>
      <c r="E52" s="79">
        <f t="shared" si="1"/>
        <v>0.72148130489182594</v>
      </c>
      <c r="F52" s="29">
        <v>110923</v>
      </c>
      <c r="G52" s="29">
        <v>1475</v>
      </c>
      <c r="H52" s="29">
        <v>23348</v>
      </c>
      <c r="I52" s="29">
        <f t="shared" si="2"/>
        <v>135746</v>
      </c>
      <c r="J52" s="79">
        <f t="shared" si="3"/>
        <v>0.10306149099257783</v>
      </c>
      <c r="K52" s="29">
        <v>13168</v>
      </c>
      <c r="L52" s="29">
        <v>217933</v>
      </c>
      <c r="M52" s="29">
        <f t="shared" si="4"/>
        <v>231101</v>
      </c>
      <c r="N52" s="79">
        <f t="shared" si="5"/>
        <v>0.17545720411559626</v>
      </c>
      <c r="O52" s="29">
        <f t="shared" si="6"/>
        <v>1317136</v>
      </c>
      <c r="P52" s="29">
        <v>0</v>
      </c>
    </row>
    <row r="53" spans="1:16" ht="14.25">
      <c r="A53" s="12" t="s">
        <v>56</v>
      </c>
      <c r="B53" s="29">
        <v>878070</v>
      </c>
      <c r="C53" s="29">
        <v>298125</v>
      </c>
      <c r="D53" s="29">
        <f t="shared" si="0"/>
        <v>1176195</v>
      </c>
      <c r="E53" s="79">
        <f t="shared" si="1"/>
        <v>0.80548612204926617</v>
      </c>
      <c r="F53" s="29">
        <v>162956</v>
      </c>
      <c r="G53" s="29">
        <v>6711</v>
      </c>
      <c r="H53" s="29">
        <v>2365</v>
      </c>
      <c r="I53" s="29">
        <f t="shared" si="2"/>
        <v>172032</v>
      </c>
      <c r="J53" s="79">
        <f t="shared" si="3"/>
        <v>0.11781157762818187</v>
      </c>
      <c r="K53" s="29">
        <v>8996</v>
      </c>
      <c r="L53" s="29">
        <v>103007</v>
      </c>
      <c r="M53" s="29">
        <f t="shared" si="4"/>
        <v>112003</v>
      </c>
      <c r="N53" s="79">
        <f t="shared" si="5"/>
        <v>7.6702300322551931E-2</v>
      </c>
      <c r="O53" s="29">
        <f t="shared" si="6"/>
        <v>1460230</v>
      </c>
      <c r="P53" s="29">
        <v>19479</v>
      </c>
    </row>
    <row r="54" spans="1:16" ht="14.25">
      <c r="A54" s="12" t="s">
        <v>57</v>
      </c>
      <c r="B54" s="29">
        <v>424493</v>
      </c>
      <c r="C54" s="29">
        <v>92883</v>
      </c>
      <c r="D54" s="29">
        <f t="shared" si="0"/>
        <v>517376</v>
      </c>
      <c r="E54" s="79">
        <f t="shared" si="1"/>
        <v>0.65913312456843509</v>
      </c>
      <c r="F54" s="29">
        <v>83100</v>
      </c>
      <c r="G54" s="29">
        <v>0</v>
      </c>
      <c r="H54" s="29">
        <v>10550</v>
      </c>
      <c r="I54" s="29">
        <f t="shared" si="2"/>
        <v>93650</v>
      </c>
      <c r="J54" s="79">
        <f t="shared" si="3"/>
        <v>0.11930939416562411</v>
      </c>
      <c r="K54" s="29">
        <v>5000</v>
      </c>
      <c r="L54" s="29">
        <v>168908</v>
      </c>
      <c r="M54" s="29">
        <f t="shared" si="4"/>
        <v>173908</v>
      </c>
      <c r="N54" s="79">
        <f t="shared" si="5"/>
        <v>0.22155748126594083</v>
      </c>
      <c r="O54" s="29">
        <f t="shared" si="6"/>
        <v>784934</v>
      </c>
      <c r="P54" s="29">
        <v>0</v>
      </c>
    </row>
    <row r="55" spans="1:16" s="9" customFormat="1" ht="14.25">
      <c r="A55" s="7"/>
      <c r="B55" s="73"/>
      <c r="C55" s="73"/>
      <c r="D55" s="73"/>
      <c r="E55" s="149"/>
      <c r="F55" s="73"/>
      <c r="G55" s="73"/>
      <c r="H55" s="73"/>
      <c r="I55" s="73"/>
      <c r="J55" s="149"/>
      <c r="K55" s="73"/>
      <c r="L55" s="73"/>
      <c r="M55" s="73"/>
      <c r="N55" s="149"/>
      <c r="O55" s="73"/>
      <c r="P55" s="73"/>
    </row>
    <row r="56" spans="1:16" ht="15">
      <c r="A56" s="1" t="s">
        <v>58</v>
      </c>
      <c r="D56" s="29"/>
      <c r="I56" s="29"/>
    </row>
    <row r="57" spans="1:16" ht="14.25">
      <c r="A57" s="12" t="s">
        <v>59</v>
      </c>
      <c r="B57" s="29">
        <v>1380412</v>
      </c>
      <c r="C57" s="29">
        <v>507594</v>
      </c>
      <c r="D57" s="29">
        <f t="shared" si="0"/>
        <v>1888006</v>
      </c>
      <c r="E57" s="79">
        <f t="shared" si="1"/>
        <v>0.74077884329791499</v>
      </c>
      <c r="F57" s="29">
        <v>147001</v>
      </c>
      <c r="G57" s="29">
        <v>11095</v>
      </c>
      <c r="H57" s="29">
        <v>54769</v>
      </c>
      <c r="I57" s="29">
        <f t="shared" si="2"/>
        <v>212865</v>
      </c>
      <c r="J57" s="79">
        <f t="shared" si="3"/>
        <v>8.3519802627010017E-2</v>
      </c>
      <c r="K57" s="29">
        <v>24692</v>
      </c>
      <c r="L57" s="29">
        <v>423114</v>
      </c>
      <c r="M57" s="29">
        <f t="shared" si="4"/>
        <v>447806</v>
      </c>
      <c r="N57" s="79">
        <f t="shared" si="5"/>
        <v>0.17570135407507503</v>
      </c>
      <c r="O57" s="29">
        <f t="shared" si="6"/>
        <v>2548677</v>
      </c>
      <c r="P57" s="29">
        <v>0</v>
      </c>
    </row>
    <row r="58" spans="1:16" ht="14.25">
      <c r="A58" s="12" t="s">
        <v>60</v>
      </c>
      <c r="B58" s="29">
        <v>2348723</v>
      </c>
      <c r="C58" s="29">
        <v>721159</v>
      </c>
      <c r="D58" s="29">
        <f t="shared" si="0"/>
        <v>3069882</v>
      </c>
      <c r="E58" s="79">
        <f t="shared" si="1"/>
        <v>0.68543215367488364</v>
      </c>
      <c r="F58" s="29">
        <v>401590</v>
      </c>
      <c r="G58" s="29">
        <v>42362</v>
      </c>
      <c r="H58" s="29">
        <v>7753</v>
      </c>
      <c r="I58" s="29">
        <f>F58+G58+H58</f>
        <v>451705</v>
      </c>
      <c r="J58" s="79">
        <f>I58/O58</f>
        <v>0.10085505924192309</v>
      </c>
      <c r="K58" s="29">
        <v>35690</v>
      </c>
      <c r="L58" s="29">
        <v>921477</v>
      </c>
      <c r="M58" s="29">
        <f>K58+L58</f>
        <v>957167</v>
      </c>
      <c r="N58" s="79">
        <f>M58/O58</f>
        <v>0.21371278708319322</v>
      </c>
      <c r="O58" s="29">
        <f t="shared" si="6"/>
        <v>4478754</v>
      </c>
      <c r="P58" s="29">
        <v>0</v>
      </c>
    </row>
    <row r="59" spans="1:16" ht="14.25">
      <c r="A59" s="12" t="s">
        <v>61</v>
      </c>
      <c r="B59" s="29">
        <v>1232018</v>
      </c>
      <c r="C59" s="29">
        <v>413052</v>
      </c>
      <c r="D59" s="29">
        <f t="shared" si="0"/>
        <v>1645070</v>
      </c>
      <c r="E59" s="79">
        <f t="shared" si="1"/>
        <v>0.82233763896664802</v>
      </c>
      <c r="F59" s="29">
        <v>71465</v>
      </c>
      <c r="G59" s="29">
        <v>0</v>
      </c>
      <c r="H59" s="29">
        <v>0</v>
      </c>
      <c r="I59" s="29">
        <f>F59+G59+H59</f>
        <v>71465</v>
      </c>
      <c r="J59" s="79">
        <f>I59/O59</f>
        <v>3.5723926257698151E-2</v>
      </c>
      <c r="K59" s="29">
        <v>8764</v>
      </c>
      <c r="L59" s="29">
        <v>275181</v>
      </c>
      <c r="M59" s="29">
        <f>K59+L59</f>
        <v>283945</v>
      </c>
      <c r="N59" s="79">
        <f>M59/O59</f>
        <v>0.14193843477565385</v>
      </c>
      <c r="O59" s="29">
        <f t="shared" si="6"/>
        <v>2000480</v>
      </c>
      <c r="P59" s="29">
        <v>0</v>
      </c>
    </row>
    <row r="60" spans="1:16" ht="14.25">
      <c r="A60" s="12" t="s">
        <v>62</v>
      </c>
      <c r="B60" s="29">
        <v>1589914</v>
      </c>
      <c r="C60" s="29">
        <v>542557</v>
      </c>
      <c r="D60" s="29">
        <f t="shared" si="0"/>
        <v>2132471</v>
      </c>
      <c r="E60" s="79">
        <f t="shared" si="1"/>
        <v>0.72394050333305726</v>
      </c>
      <c r="F60" s="29">
        <v>275617</v>
      </c>
      <c r="G60" s="29">
        <v>12565</v>
      </c>
      <c r="H60" s="29">
        <v>57489</v>
      </c>
      <c r="I60" s="29">
        <f t="shared" si="2"/>
        <v>345671</v>
      </c>
      <c r="J60" s="79">
        <f t="shared" si="3"/>
        <v>0.11734989021076546</v>
      </c>
      <c r="K60" s="29">
        <v>9015</v>
      </c>
      <c r="L60" s="29">
        <v>458487</v>
      </c>
      <c r="M60" s="29">
        <f t="shared" si="4"/>
        <v>467502</v>
      </c>
      <c r="N60" s="79">
        <f t="shared" si="5"/>
        <v>0.15870960645617732</v>
      </c>
      <c r="O60" s="29">
        <f t="shared" si="6"/>
        <v>2945644</v>
      </c>
    </row>
    <row r="61" spans="1:16" ht="14.25">
      <c r="A61" s="12" t="s">
        <v>63</v>
      </c>
      <c r="B61" s="29">
        <v>1698507</v>
      </c>
      <c r="C61" s="29">
        <v>561482</v>
      </c>
      <c r="D61" s="29">
        <f t="shared" si="0"/>
        <v>2259989</v>
      </c>
      <c r="E61" s="79">
        <f t="shared" si="1"/>
        <v>0.58883291185545283</v>
      </c>
      <c r="F61" s="29">
        <v>378382</v>
      </c>
      <c r="G61" s="29">
        <v>23417</v>
      </c>
      <c r="H61" s="29">
        <v>46414</v>
      </c>
      <c r="I61" s="29">
        <f t="shared" si="2"/>
        <v>448213</v>
      </c>
      <c r="J61" s="79">
        <f t="shared" si="3"/>
        <v>0.11678046482592086</v>
      </c>
      <c r="K61" s="29">
        <v>14266</v>
      </c>
      <c r="L61" s="29">
        <v>1115614</v>
      </c>
      <c r="M61" s="29">
        <f t="shared" si="4"/>
        <v>1129880</v>
      </c>
      <c r="N61" s="79">
        <f t="shared" si="5"/>
        <v>0.29438662331862636</v>
      </c>
      <c r="O61" s="29">
        <f t="shared" si="6"/>
        <v>3838082</v>
      </c>
      <c r="P61" s="29">
        <v>25000</v>
      </c>
    </row>
    <row r="62" spans="1:16" s="9" customFormat="1" ht="14.25">
      <c r="A62" s="7"/>
      <c r="B62" s="73"/>
      <c r="C62" s="73"/>
      <c r="D62" s="73"/>
      <c r="E62" s="149"/>
      <c r="F62" s="73"/>
      <c r="G62" s="73"/>
      <c r="H62" s="73"/>
      <c r="I62" s="73"/>
      <c r="J62" s="149"/>
      <c r="K62" s="73"/>
      <c r="L62" s="73"/>
      <c r="M62" s="73"/>
      <c r="N62" s="149"/>
      <c r="O62" s="73"/>
      <c r="P62" s="73"/>
    </row>
    <row r="63" spans="1:16" ht="15">
      <c r="A63" s="1" t="s">
        <v>311</v>
      </c>
      <c r="D63" s="29"/>
      <c r="I63" s="29"/>
    </row>
    <row r="64" spans="1:16" ht="14.25">
      <c r="A64" s="12" t="s">
        <v>64</v>
      </c>
      <c r="B64" s="29">
        <v>43000</v>
      </c>
      <c r="C64" s="29">
        <v>13146</v>
      </c>
      <c r="D64" s="29">
        <f t="shared" si="0"/>
        <v>56146</v>
      </c>
      <c r="E64" s="79">
        <f t="shared" si="1"/>
        <v>0.82254354737104263</v>
      </c>
      <c r="F64" s="29">
        <v>4537</v>
      </c>
      <c r="G64" s="29">
        <v>0</v>
      </c>
      <c r="H64" s="29">
        <v>0</v>
      </c>
      <c r="I64" s="29">
        <f t="shared" si="2"/>
        <v>4537</v>
      </c>
      <c r="J64" s="79">
        <f t="shared" si="3"/>
        <v>6.6467425540954306E-2</v>
      </c>
      <c r="K64" s="29">
        <v>0</v>
      </c>
      <c r="L64" s="29">
        <v>7576</v>
      </c>
      <c r="M64" s="29">
        <f t="shared" si="4"/>
        <v>7576</v>
      </c>
      <c r="N64" s="79">
        <f t="shared" si="5"/>
        <v>0.11098902708800305</v>
      </c>
      <c r="O64" s="29">
        <f t="shared" si="6"/>
        <v>68259</v>
      </c>
      <c r="P64" s="29">
        <v>0</v>
      </c>
    </row>
    <row r="65" spans="1:16" ht="14.25">
      <c r="A65" s="12" t="s">
        <v>65</v>
      </c>
      <c r="B65" s="29">
        <v>98232</v>
      </c>
      <c r="C65" s="29">
        <v>41268</v>
      </c>
      <c r="D65" s="29">
        <f t="shared" si="0"/>
        <v>139500</v>
      </c>
      <c r="E65" s="79">
        <f>D65/O65</f>
        <v>0.77733199598796388</v>
      </c>
      <c r="F65" s="29">
        <v>8758</v>
      </c>
      <c r="G65" s="29">
        <v>0</v>
      </c>
      <c r="H65" s="29">
        <v>0</v>
      </c>
      <c r="I65" s="29">
        <f t="shared" si="2"/>
        <v>8758</v>
      </c>
      <c r="J65" s="79">
        <f t="shared" si="3"/>
        <v>4.8801961439875183E-2</v>
      </c>
      <c r="K65" s="29">
        <v>366</v>
      </c>
      <c r="L65" s="29">
        <v>30886</v>
      </c>
      <c r="M65" s="29">
        <v>31202</v>
      </c>
      <c r="N65" s="79">
        <f t="shared" si="5"/>
        <v>0.17386604257216093</v>
      </c>
      <c r="O65" s="29">
        <f t="shared" si="6"/>
        <v>179460</v>
      </c>
      <c r="P65" s="29">
        <v>0</v>
      </c>
    </row>
    <row r="66" spans="1:16">
      <c r="D66" s="29"/>
      <c r="I66" s="29"/>
    </row>
    <row r="67" spans="1:16" s="14" customFormat="1">
      <c r="A67" s="14" t="s">
        <v>66</v>
      </c>
      <c r="B67" s="39">
        <f>SUM(B4:B66)</f>
        <v>20277717</v>
      </c>
      <c r="C67" s="39">
        <f>SUM(C4:C66)</f>
        <v>6521995</v>
      </c>
      <c r="D67" s="39">
        <f t="shared" si="0"/>
        <v>26799712</v>
      </c>
      <c r="E67" s="150">
        <f>D67/O67</f>
        <v>0.67834801246958787</v>
      </c>
      <c r="F67" s="39">
        <f>SUM(F4:F66)</f>
        <v>3232616</v>
      </c>
      <c r="G67" s="39">
        <f>SUM(G4:G66)</f>
        <v>231294</v>
      </c>
      <c r="H67" s="39">
        <f>SUM(H4:H66)</f>
        <v>485948</v>
      </c>
      <c r="I67" s="39">
        <f t="shared" si="2"/>
        <v>3949858</v>
      </c>
      <c r="J67" s="150">
        <f t="shared" si="3"/>
        <v>9.9977877517381589E-2</v>
      </c>
      <c r="K67" s="39">
        <f>SUM(K4:K66)</f>
        <v>217379</v>
      </c>
      <c r="L67" s="39">
        <f>SUM(L4:L66)</f>
        <v>8540371</v>
      </c>
      <c r="M67" s="39">
        <f t="shared" si="4"/>
        <v>8757750</v>
      </c>
      <c r="N67" s="150">
        <f t="shared" si="5"/>
        <v>0.2216741100130305</v>
      </c>
      <c r="O67" s="39">
        <f t="shared" si="6"/>
        <v>39507320</v>
      </c>
      <c r="P67" s="39">
        <f>SUM(P4:P66)</f>
        <v>1592380</v>
      </c>
    </row>
    <row r="69" spans="1:16" ht="25.5" customHeight="1">
      <c r="A69" s="169" t="s">
        <v>764</v>
      </c>
      <c r="B69" s="170"/>
      <c r="C69" s="170"/>
      <c r="D69" s="170"/>
      <c r="E69" s="170"/>
    </row>
  </sheetData>
  <mergeCells count="4">
    <mergeCell ref="B1:D1"/>
    <mergeCell ref="F1:I1"/>
    <mergeCell ref="K1:M1"/>
    <mergeCell ref="A69:E69"/>
  </mergeCells>
  <phoneticPr fontId="2" type="noConversion"/>
  <pageMargins left="0.75" right="0.75" top="1" bottom="1" header="0.5" footer="0.5"/>
  <pageSetup scale="47" orientation="landscape" horizontalDpi="4294967293" verticalDpi="0" r:id="rId1"/>
  <headerFooter alignWithMargins="0">
    <oddHeader>&amp;C&amp;"Arial,Bold"&amp;14Public Library System Expenditures FY06</oddHeader>
    <oddFooter>&amp;LMississippi Public Library Statistics, FY06, Public Library Expenditures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T69"/>
  <sheetViews>
    <sheetView zoomScaleNormal="100" workbookViewId="0">
      <selection activeCell="A8" sqref="A8"/>
    </sheetView>
  </sheetViews>
  <sheetFormatPr defaultRowHeight="12.75"/>
  <cols>
    <col min="1" max="1" width="57.7109375" bestFit="1" customWidth="1"/>
    <col min="2" max="2" width="11.5703125" style="11" bestFit="1" customWidth="1"/>
    <col min="3" max="5" width="9.140625" style="11"/>
    <col min="6" max="6" width="11.5703125" style="11" bestFit="1" customWidth="1"/>
    <col min="7" max="7" width="11.140625" style="11" customWidth="1"/>
    <col min="8" max="8" width="15.42578125" style="11" customWidth="1"/>
    <col min="9" max="9" width="15.5703125" style="11" customWidth="1"/>
    <col min="10" max="10" width="15.140625" style="11" customWidth="1"/>
    <col min="11" max="12" width="9.140625" style="11"/>
    <col min="13" max="13" width="12.140625" style="75" customWidth="1"/>
    <col min="14" max="14" width="10.28515625" style="11" bestFit="1" customWidth="1"/>
    <col min="15" max="15" width="12.140625" style="11" customWidth="1"/>
    <col min="16" max="16" width="12.42578125" style="11" customWidth="1"/>
    <col min="17" max="17" width="12.5703125" style="11" customWidth="1"/>
    <col min="18" max="18" width="14.140625" style="75" customWidth="1"/>
    <col min="19" max="19" width="9.140625" hidden="1" customWidth="1"/>
    <col min="20" max="20" width="0" hidden="1" customWidth="1"/>
  </cols>
  <sheetData>
    <row r="1" spans="1:20" ht="29.25" customHeight="1">
      <c r="A1" s="1" t="s">
        <v>0</v>
      </c>
      <c r="B1" s="2" t="s">
        <v>326</v>
      </c>
      <c r="C1" s="2" t="s">
        <v>327</v>
      </c>
      <c r="D1" s="2" t="s">
        <v>328</v>
      </c>
      <c r="E1" s="2" t="s">
        <v>329</v>
      </c>
      <c r="F1" s="2" t="s">
        <v>330</v>
      </c>
      <c r="G1" s="5" t="s">
        <v>331</v>
      </c>
      <c r="H1" s="5" t="s">
        <v>332</v>
      </c>
      <c r="I1" s="5" t="s">
        <v>333</v>
      </c>
      <c r="J1" s="5" t="s">
        <v>334</v>
      </c>
      <c r="K1" s="2" t="s">
        <v>321</v>
      </c>
      <c r="L1" s="5" t="s">
        <v>324</v>
      </c>
      <c r="M1" s="80" t="s">
        <v>335</v>
      </c>
      <c r="N1" s="5" t="s">
        <v>336</v>
      </c>
      <c r="O1" s="5" t="s">
        <v>337</v>
      </c>
      <c r="P1" s="5" t="s">
        <v>338</v>
      </c>
      <c r="Q1" s="5" t="s">
        <v>339</v>
      </c>
      <c r="R1" s="72" t="s">
        <v>340</v>
      </c>
    </row>
    <row r="2" spans="1:20" s="9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74"/>
      <c r="N2" s="8"/>
      <c r="O2" s="8"/>
      <c r="P2" s="8"/>
      <c r="Q2" s="8"/>
      <c r="R2" s="74"/>
    </row>
    <row r="3" spans="1:20" ht="15">
      <c r="A3" s="1" t="s">
        <v>10</v>
      </c>
    </row>
    <row r="4" spans="1:20" ht="14.25">
      <c r="A4" s="12" t="s">
        <v>11</v>
      </c>
      <c r="B4" s="11">
        <v>26603</v>
      </c>
      <c r="C4" s="11">
        <v>0</v>
      </c>
      <c r="D4" s="11">
        <v>173</v>
      </c>
      <c r="E4" s="11">
        <v>400</v>
      </c>
      <c r="F4" s="11">
        <v>58</v>
      </c>
      <c r="G4" s="11">
        <f>C4+D4+E4+F4</f>
        <v>631</v>
      </c>
      <c r="H4" s="11">
        <v>34</v>
      </c>
      <c r="I4" s="11">
        <v>0</v>
      </c>
      <c r="J4" s="11">
        <f>H4+I4</f>
        <v>34</v>
      </c>
      <c r="K4" s="11">
        <v>0</v>
      </c>
      <c r="L4" s="11">
        <f>B4+G4+J4+K4</f>
        <v>27268</v>
      </c>
      <c r="M4" s="75">
        <f>L4/T4</f>
        <v>3.463482789279817</v>
      </c>
      <c r="N4" s="11">
        <v>1310</v>
      </c>
      <c r="O4" s="11">
        <v>72</v>
      </c>
      <c r="P4" s="11">
        <v>964</v>
      </c>
      <c r="Q4" s="11">
        <v>12590</v>
      </c>
      <c r="R4" s="75">
        <f>Q4/T4</f>
        <v>1.599136288581227</v>
      </c>
      <c r="S4" s="11">
        <v>7852</v>
      </c>
      <c r="T4" s="17">
        <v>7873</v>
      </c>
    </row>
    <row r="5" spans="1:20" ht="14.25">
      <c r="A5" s="12" t="s">
        <v>12</v>
      </c>
      <c r="B5" s="11">
        <v>46188</v>
      </c>
      <c r="C5" s="11">
        <v>0</v>
      </c>
      <c r="D5" s="11">
        <v>597</v>
      </c>
      <c r="E5" s="11">
        <v>577</v>
      </c>
      <c r="F5" s="11">
        <v>58</v>
      </c>
      <c r="G5" s="11">
        <f t="shared" ref="G5:G67" si="0">C5+D5+E5+F5</f>
        <v>1232</v>
      </c>
      <c r="H5" s="11">
        <v>24</v>
      </c>
      <c r="I5" s="11">
        <v>0</v>
      </c>
      <c r="J5" s="11">
        <f t="shared" ref="J5:J67" si="1">H5+I5</f>
        <v>24</v>
      </c>
      <c r="K5" s="11">
        <v>0</v>
      </c>
      <c r="L5" s="11">
        <f t="shared" ref="L5:L67" si="2">B5+G5+J5+K5</f>
        <v>47444</v>
      </c>
      <c r="M5" s="75">
        <f t="shared" ref="M5:M67" si="3">L5/T5</f>
        <v>4.5946155336044932</v>
      </c>
      <c r="N5" s="11">
        <v>1889</v>
      </c>
      <c r="O5" s="11">
        <v>114</v>
      </c>
      <c r="P5" s="11">
        <v>4732</v>
      </c>
      <c r="Q5" s="11">
        <v>21096</v>
      </c>
      <c r="R5" s="75">
        <f t="shared" ref="R5:R67" si="4">Q5/T5</f>
        <v>2.0429982568274259</v>
      </c>
      <c r="S5" s="11">
        <v>10397</v>
      </c>
      <c r="T5" s="17">
        <v>10326</v>
      </c>
    </row>
    <row r="6" spans="1:20" ht="14.25">
      <c r="A6" s="12" t="s">
        <v>13</v>
      </c>
      <c r="B6" s="11">
        <v>17752</v>
      </c>
      <c r="C6" s="11">
        <v>0</v>
      </c>
      <c r="D6" s="11">
        <v>719</v>
      </c>
      <c r="E6" s="11">
        <v>1909</v>
      </c>
      <c r="F6" s="11">
        <v>58</v>
      </c>
      <c r="G6" s="11">
        <f t="shared" si="0"/>
        <v>2686</v>
      </c>
      <c r="H6" s="11">
        <v>55</v>
      </c>
      <c r="I6" s="11">
        <v>0</v>
      </c>
      <c r="J6" s="11">
        <f t="shared" si="1"/>
        <v>55</v>
      </c>
      <c r="K6" s="11">
        <v>42</v>
      </c>
      <c r="L6" s="11">
        <f t="shared" si="2"/>
        <v>20535</v>
      </c>
      <c r="M6" s="75">
        <f t="shared" si="3"/>
        <v>1.7876730216766781</v>
      </c>
      <c r="N6" s="11">
        <v>1015</v>
      </c>
      <c r="O6" s="11">
        <v>210</v>
      </c>
      <c r="P6" s="11">
        <v>4559</v>
      </c>
      <c r="Q6" s="11">
        <v>23926</v>
      </c>
      <c r="R6" s="75">
        <f t="shared" si="4"/>
        <v>2.0828762949421087</v>
      </c>
      <c r="S6" s="11">
        <v>11492</v>
      </c>
      <c r="T6" s="17">
        <v>11487</v>
      </c>
    </row>
    <row r="7" spans="1:20" ht="14.25">
      <c r="A7" s="12" t="s">
        <v>14</v>
      </c>
      <c r="B7" s="11">
        <v>38796</v>
      </c>
      <c r="C7" s="11">
        <v>0</v>
      </c>
      <c r="D7" s="11">
        <v>1382</v>
      </c>
      <c r="E7" s="11">
        <v>2176</v>
      </c>
      <c r="F7" s="11">
        <v>58</v>
      </c>
      <c r="G7" s="11">
        <f t="shared" si="0"/>
        <v>3616</v>
      </c>
      <c r="H7" s="11">
        <v>72</v>
      </c>
      <c r="I7" s="11">
        <v>0</v>
      </c>
      <c r="J7" s="11">
        <f t="shared" si="1"/>
        <v>72</v>
      </c>
      <c r="K7" s="11">
        <v>693</v>
      </c>
      <c r="L7" s="11">
        <f t="shared" si="2"/>
        <v>43177</v>
      </c>
      <c r="M7" s="75">
        <f t="shared" si="3"/>
        <v>4.1544308669296646</v>
      </c>
      <c r="N7" s="11">
        <v>2867</v>
      </c>
      <c r="O7" s="11">
        <v>2343</v>
      </c>
      <c r="P7" s="11">
        <v>8627</v>
      </c>
      <c r="Q7" s="11">
        <v>30248</v>
      </c>
      <c r="R7" s="75">
        <f t="shared" si="4"/>
        <v>2.9104204753199268</v>
      </c>
      <c r="S7" s="11">
        <v>10527</v>
      </c>
      <c r="T7" s="17">
        <v>10393</v>
      </c>
    </row>
    <row r="8" spans="1:20" ht="14.25">
      <c r="A8" s="12" t="s">
        <v>15</v>
      </c>
      <c r="B8" s="11">
        <v>9886</v>
      </c>
      <c r="C8" s="11">
        <v>0</v>
      </c>
      <c r="D8" s="11">
        <v>1019</v>
      </c>
      <c r="E8" s="11">
        <v>32</v>
      </c>
      <c r="F8" s="11">
        <v>58</v>
      </c>
      <c r="G8" s="11">
        <f t="shared" si="0"/>
        <v>1109</v>
      </c>
      <c r="H8" s="11">
        <v>39</v>
      </c>
      <c r="I8" s="11">
        <v>0</v>
      </c>
      <c r="J8" s="11">
        <f t="shared" si="1"/>
        <v>39</v>
      </c>
      <c r="K8" s="11">
        <v>0</v>
      </c>
      <c r="L8" s="11">
        <f t="shared" si="2"/>
        <v>11034</v>
      </c>
      <c r="M8" s="75">
        <f t="shared" si="3"/>
        <v>1.1878566045860695</v>
      </c>
      <c r="N8" s="11">
        <v>354</v>
      </c>
      <c r="O8" s="11">
        <v>4042</v>
      </c>
      <c r="P8" s="13">
        <v>0</v>
      </c>
      <c r="Q8" s="11">
        <v>5095</v>
      </c>
      <c r="R8" s="75">
        <f t="shared" si="4"/>
        <v>0.54849822370545809</v>
      </c>
      <c r="S8" s="11">
        <v>9512</v>
      </c>
      <c r="T8" s="17">
        <v>9289</v>
      </c>
    </row>
    <row r="9" spans="1:20" ht="14.25">
      <c r="A9" s="12" t="s">
        <v>16</v>
      </c>
      <c r="B9" s="11">
        <v>22500</v>
      </c>
      <c r="C9" s="11">
        <v>0</v>
      </c>
      <c r="D9" s="11">
        <v>338</v>
      </c>
      <c r="E9" s="11">
        <v>659</v>
      </c>
      <c r="F9" s="11">
        <v>61</v>
      </c>
      <c r="G9" s="11">
        <f t="shared" si="0"/>
        <v>1058</v>
      </c>
      <c r="H9" s="11">
        <v>24</v>
      </c>
      <c r="I9" s="11">
        <v>0</v>
      </c>
      <c r="J9" s="11">
        <f t="shared" si="1"/>
        <v>24</v>
      </c>
      <c r="K9" s="11">
        <v>221</v>
      </c>
      <c r="L9" s="11">
        <f t="shared" si="2"/>
        <v>23803</v>
      </c>
      <c r="M9" s="75">
        <f t="shared" si="3"/>
        <v>1.9751887810140238</v>
      </c>
      <c r="N9" s="11">
        <v>885</v>
      </c>
      <c r="O9" s="11">
        <v>4561</v>
      </c>
      <c r="P9" s="11">
        <v>5410</v>
      </c>
      <c r="Q9" s="11">
        <v>12148</v>
      </c>
      <c r="R9" s="75">
        <f t="shared" si="4"/>
        <v>1.0080491245539789</v>
      </c>
      <c r="S9" s="11">
        <v>12202</v>
      </c>
      <c r="T9" s="17">
        <v>12051</v>
      </c>
    </row>
    <row r="10" spans="1:20" ht="14.25">
      <c r="A10" s="12" t="s">
        <v>17</v>
      </c>
      <c r="B10" s="11">
        <v>22157</v>
      </c>
      <c r="C10" s="11">
        <v>0</v>
      </c>
      <c r="D10" s="11">
        <v>208</v>
      </c>
      <c r="E10" s="11">
        <v>578</v>
      </c>
      <c r="F10" s="11">
        <v>58</v>
      </c>
      <c r="G10" s="11">
        <f t="shared" si="0"/>
        <v>844</v>
      </c>
      <c r="H10" s="11">
        <v>43</v>
      </c>
      <c r="I10" s="11">
        <v>0</v>
      </c>
      <c r="J10" s="11">
        <v>43</v>
      </c>
      <c r="K10" s="11">
        <v>11</v>
      </c>
      <c r="L10" s="11">
        <f t="shared" si="2"/>
        <v>23055</v>
      </c>
      <c r="M10" s="75">
        <f t="shared" si="3"/>
        <v>3.0113636363636362</v>
      </c>
      <c r="N10" s="11">
        <v>4060</v>
      </c>
      <c r="O10" s="11">
        <v>500</v>
      </c>
      <c r="P10" s="11">
        <v>4996</v>
      </c>
      <c r="Q10" s="11">
        <v>12659</v>
      </c>
      <c r="R10" s="75">
        <f t="shared" si="4"/>
        <v>1.6534743991640544</v>
      </c>
      <c r="S10" s="11">
        <v>7876</v>
      </c>
      <c r="T10" s="18">
        <v>7656</v>
      </c>
    </row>
    <row r="11" spans="1:20" ht="14.25">
      <c r="A11" s="12" t="s">
        <v>18</v>
      </c>
      <c r="B11" s="11">
        <v>15051</v>
      </c>
      <c r="C11" s="11">
        <v>0</v>
      </c>
      <c r="D11" s="11">
        <v>400</v>
      </c>
      <c r="E11" s="11">
        <v>246</v>
      </c>
      <c r="F11" s="11">
        <v>58</v>
      </c>
      <c r="G11" s="11">
        <f t="shared" si="0"/>
        <v>704</v>
      </c>
      <c r="H11" s="11">
        <v>36</v>
      </c>
      <c r="I11" s="11">
        <v>0</v>
      </c>
      <c r="J11" s="11">
        <f t="shared" si="1"/>
        <v>36</v>
      </c>
      <c r="K11" s="11">
        <v>0</v>
      </c>
      <c r="L11" s="11">
        <f t="shared" si="2"/>
        <v>15791</v>
      </c>
      <c r="M11" s="75">
        <f t="shared" si="3"/>
        <v>1.1444412233657051</v>
      </c>
      <c r="N11" s="11">
        <v>1401</v>
      </c>
      <c r="O11" s="11">
        <v>24</v>
      </c>
      <c r="P11" s="11">
        <v>1361</v>
      </c>
      <c r="Q11" s="11">
        <v>7809</v>
      </c>
      <c r="R11" s="75">
        <f t="shared" si="4"/>
        <v>0.56595158718654881</v>
      </c>
      <c r="S11" s="11">
        <v>14191</v>
      </c>
      <c r="T11" s="17">
        <v>13798</v>
      </c>
    </row>
    <row r="12" spans="1:20" ht="14.25">
      <c r="A12" s="12" t="s">
        <v>19</v>
      </c>
      <c r="B12" s="11">
        <v>18510</v>
      </c>
      <c r="C12" s="11">
        <v>0</v>
      </c>
      <c r="D12" s="11">
        <v>502</v>
      </c>
      <c r="E12" s="11">
        <v>990</v>
      </c>
      <c r="F12" s="11">
        <v>58</v>
      </c>
      <c r="G12" s="11">
        <f t="shared" si="0"/>
        <v>1550</v>
      </c>
      <c r="H12" s="11">
        <v>69</v>
      </c>
      <c r="I12" s="11">
        <v>0</v>
      </c>
      <c r="J12" s="11">
        <f t="shared" si="1"/>
        <v>69</v>
      </c>
      <c r="K12" s="11">
        <v>49</v>
      </c>
      <c r="L12" s="11">
        <f t="shared" si="2"/>
        <v>20178</v>
      </c>
      <c r="M12" s="75">
        <f t="shared" si="3"/>
        <v>1.5057085292142378</v>
      </c>
      <c r="N12" s="11">
        <v>1709</v>
      </c>
      <c r="O12" s="11">
        <v>911</v>
      </c>
      <c r="P12" s="11">
        <v>1949</v>
      </c>
      <c r="Q12" s="11">
        <v>11507</v>
      </c>
      <c r="R12" s="75">
        <f t="shared" si="4"/>
        <v>0.85866726363704204</v>
      </c>
      <c r="S12" s="11">
        <v>13417</v>
      </c>
      <c r="T12" s="17">
        <v>13401</v>
      </c>
    </row>
    <row r="13" spans="1:20" s="9" customFormat="1" ht="14.25">
      <c r="A13" s="7"/>
      <c r="B13" s="8"/>
      <c r="C13" s="8"/>
      <c r="D13" s="8"/>
      <c r="E13" s="8"/>
      <c r="F13" s="8"/>
      <c r="G13" s="8"/>
      <c r="H13" s="8"/>
      <c r="I13" s="8"/>
      <c r="J13" s="8">
        <f t="shared" si="1"/>
        <v>0</v>
      </c>
      <c r="K13" s="8"/>
      <c r="L13" s="8">
        <f t="shared" si="2"/>
        <v>0</v>
      </c>
      <c r="M13" s="74"/>
      <c r="N13" s="8"/>
      <c r="O13" s="8"/>
      <c r="P13" s="8"/>
      <c r="Q13" s="8"/>
      <c r="R13" s="74"/>
      <c r="S13" s="8"/>
      <c r="T13" s="8"/>
    </row>
    <row r="14" spans="1:20" ht="15">
      <c r="A14" s="1" t="s">
        <v>20</v>
      </c>
      <c r="J14" s="11">
        <f t="shared" si="1"/>
        <v>0</v>
      </c>
      <c r="L14" s="11">
        <f t="shared" si="2"/>
        <v>0</v>
      </c>
      <c r="S14" s="11"/>
      <c r="T14" s="11"/>
    </row>
    <row r="15" spans="1:20" ht="14.25">
      <c r="A15" s="12" t="s">
        <v>21</v>
      </c>
      <c r="B15" s="11">
        <v>96485</v>
      </c>
      <c r="C15" s="11">
        <v>0</v>
      </c>
      <c r="D15" s="11">
        <v>2441</v>
      </c>
      <c r="E15" s="11">
        <v>3620</v>
      </c>
      <c r="F15" s="11">
        <v>58</v>
      </c>
      <c r="G15" s="11">
        <f t="shared" si="0"/>
        <v>6119</v>
      </c>
      <c r="H15" s="11">
        <v>221</v>
      </c>
      <c r="I15" s="11">
        <v>0</v>
      </c>
      <c r="J15" s="11">
        <f t="shared" si="1"/>
        <v>221</v>
      </c>
      <c r="K15" s="11">
        <v>0</v>
      </c>
      <c r="L15" s="11">
        <f t="shared" si="2"/>
        <v>102825</v>
      </c>
      <c r="M15" s="75">
        <f t="shared" si="3"/>
        <v>2.6810857321652066</v>
      </c>
      <c r="N15" s="11">
        <v>2310</v>
      </c>
      <c r="O15" s="11">
        <v>3997</v>
      </c>
      <c r="P15" s="11">
        <v>14930</v>
      </c>
      <c r="Q15" s="11">
        <v>236430</v>
      </c>
      <c r="R15" s="75">
        <f t="shared" si="4"/>
        <v>6.1647371714643304</v>
      </c>
      <c r="S15" s="11">
        <v>38641</v>
      </c>
      <c r="T15" s="17">
        <v>38352</v>
      </c>
    </row>
    <row r="16" spans="1:20" ht="14.25">
      <c r="A16" s="12" t="s">
        <v>22</v>
      </c>
      <c r="B16" s="11">
        <v>72274</v>
      </c>
      <c r="C16" s="11">
        <v>0</v>
      </c>
      <c r="D16" s="11">
        <v>2378</v>
      </c>
      <c r="E16" s="11">
        <v>2504</v>
      </c>
      <c r="F16" s="11">
        <v>62</v>
      </c>
      <c r="G16" s="11">
        <f t="shared" si="0"/>
        <v>4944</v>
      </c>
      <c r="H16" s="11">
        <v>139</v>
      </c>
      <c r="I16" s="11">
        <v>0</v>
      </c>
      <c r="J16" s="11">
        <f t="shared" si="1"/>
        <v>139</v>
      </c>
      <c r="K16" s="11">
        <v>577</v>
      </c>
      <c r="L16" s="11">
        <f t="shared" si="2"/>
        <v>77934</v>
      </c>
      <c r="M16" s="75">
        <f t="shared" si="3"/>
        <v>2.7422237860661505</v>
      </c>
      <c r="N16" s="11">
        <v>4012</v>
      </c>
      <c r="O16" s="11">
        <v>2998</v>
      </c>
      <c r="P16" s="11">
        <v>21288</v>
      </c>
      <c r="Q16" s="11">
        <v>77459</v>
      </c>
      <c r="R16" s="75">
        <f t="shared" si="4"/>
        <v>2.7255102040816328</v>
      </c>
      <c r="S16" s="11">
        <v>29002</v>
      </c>
      <c r="T16" s="17">
        <v>28420</v>
      </c>
    </row>
    <row r="17" spans="1:20" ht="14.25">
      <c r="A17" s="12" t="s">
        <v>23</v>
      </c>
      <c r="B17" s="11">
        <v>92776</v>
      </c>
      <c r="C17" s="11">
        <v>0</v>
      </c>
      <c r="D17" s="11">
        <v>3067</v>
      </c>
      <c r="E17" s="11">
        <v>4037</v>
      </c>
      <c r="F17" s="11">
        <v>59</v>
      </c>
      <c r="G17" s="11">
        <f t="shared" si="0"/>
        <v>7163</v>
      </c>
      <c r="H17" s="11">
        <v>40</v>
      </c>
      <c r="I17" s="11">
        <v>0</v>
      </c>
      <c r="J17" s="11">
        <f t="shared" si="1"/>
        <v>40</v>
      </c>
      <c r="K17" s="11">
        <v>19</v>
      </c>
      <c r="L17" s="11">
        <f t="shared" si="2"/>
        <v>99998</v>
      </c>
      <c r="M17" s="75">
        <f t="shared" si="3"/>
        <v>2.6029622302626443</v>
      </c>
      <c r="N17" s="11">
        <v>4155</v>
      </c>
      <c r="O17" s="11">
        <v>2308</v>
      </c>
      <c r="P17" s="11">
        <v>19290</v>
      </c>
      <c r="Q17" s="11">
        <v>61718</v>
      </c>
      <c r="R17" s="75">
        <f t="shared" si="4"/>
        <v>1.6065283598406954</v>
      </c>
      <c r="S17" s="11">
        <v>38596</v>
      </c>
      <c r="T17" s="19">
        <v>38417</v>
      </c>
    </row>
    <row r="18" spans="1:20" ht="14.25">
      <c r="A18" s="12" t="s">
        <v>24</v>
      </c>
      <c r="B18" s="11">
        <v>75690</v>
      </c>
      <c r="C18" s="11">
        <v>0</v>
      </c>
      <c r="D18" s="11">
        <v>2594</v>
      </c>
      <c r="E18" s="11">
        <v>3398</v>
      </c>
      <c r="F18" s="11">
        <v>58</v>
      </c>
      <c r="G18" s="11">
        <f t="shared" si="0"/>
        <v>6050</v>
      </c>
      <c r="H18" s="11">
        <v>192</v>
      </c>
      <c r="I18" s="11">
        <v>0</v>
      </c>
      <c r="J18" s="11">
        <f t="shared" si="1"/>
        <v>192</v>
      </c>
      <c r="K18" s="11">
        <v>162</v>
      </c>
      <c r="L18" s="11">
        <f t="shared" si="2"/>
        <v>82094</v>
      </c>
      <c r="M18" s="75">
        <f t="shared" si="3"/>
        <v>2.2913363849503181</v>
      </c>
      <c r="N18" s="11">
        <v>4752</v>
      </c>
      <c r="O18" s="11">
        <v>17395</v>
      </c>
      <c r="P18" s="11">
        <v>5900</v>
      </c>
      <c r="Q18" s="11">
        <v>51495</v>
      </c>
      <c r="R18" s="75">
        <f t="shared" si="4"/>
        <v>1.4372836887350675</v>
      </c>
      <c r="S18" s="11">
        <v>35832</v>
      </c>
      <c r="T18" s="20">
        <v>35828</v>
      </c>
    </row>
    <row r="19" spans="1:20" ht="14.25">
      <c r="A19" s="12" t="s">
        <v>25</v>
      </c>
      <c r="B19" s="11">
        <v>52666</v>
      </c>
      <c r="C19" s="11">
        <v>0</v>
      </c>
      <c r="D19" s="11">
        <v>507</v>
      </c>
      <c r="E19" s="11">
        <v>1265</v>
      </c>
      <c r="F19" s="11">
        <v>58</v>
      </c>
      <c r="G19" s="11">
        <f t="shared" si="0"/>
        <v>1830</v>
      </c>
      <c r="H19" s="11">
        <v>59</v>
      </c>
      <c r="I19" s="11">
        <v>0</v>
      </c>
      <c r="J19" s="11">
        <f t="shared" si="1"/>
        <v>59</v>
      </c>
      <c r="K19" s="11">
        <v>0</v>
      </c>
      <c r="L19" s="11">
        <f t="shared" si="2"/>
        <v>54555</v>
      </c>
      <c r="M19" s="75">
        <f t="shared" si="3"/>
        <v>2.3863785486199203</v>
      </c>
      <c r="N19" s="11">
        <v>2582</v>
      </c>
      <c r="O19" s="11">
        <v>424</v>
      </c>
      <c r="P19" s="11">
        <v>6688</v>
      </c>
      <c r="Q19" s="11">
        <v>47892</v>
      </c>
      <c r="R19" s="75">
        <f t="shared" si="4"/>
        <v>2.0949214819999127</v>
      </c>
      <c r="S19" s="11">
        <v>22861</v>
      </c>
      <c r="T19" s="20">
        <v>22861</v>
      </c>
    </row>
    <row r="20" spans="1:20" ht="14.25">
      <c r="A20" s="12" t="s">
        <v>26</v>
      </c>
      <c r="B20" s="11">
        <v>81268</v>
      </c>
      <c r="C20" s="11">
        <v>0</v>
      </c>
      <c r="D20" s="11">
        <v>503</v>
      </c>
      <c r="E20" s="11">
        <v>1217</v>
      </c>
      <c r="F20" s="11">
        <v>58</v>
      </c>
      <c r="G20" s="11">
        <f t="shared" si="0"/>
        <v>1778</v>
      </c>
      <c r="H20" s="11">
        <v>48</v>
      </c>
      <c r="I20" s="11">
        <v>0</v>
      </c>
      <c r="J20" s="11">
        <f t="shared" si="1"/>
        <v>48</v>
      </c>
      <c r="K20" s="11">
        <v>844</v>
      </c>
      <c r="L20" s="11">
        <f t="shared" si="2"/>
        <v>83938</v>
      </c>
      <c r="M20" s="75">
        <f t="shared" si="3"/>
        <v>2.3477847393152831</v>
      </c>
      <c r="N20" s="11">
        <v>2492</v>
      </c>
      <c r="O20" s="11">
        <v>8571</v>
      </c>
      <c r="P20" s="11">
        <v>13403</v>
      </c>
      <c r="Q20" s="11">
        <v>56038</v>
      </c>
      <c r="R20" s="75">
        <f t="shared" si="4"/>
        <v>1.5674088162899977</v>
      </c>
      <c r="S20" s="11">
        <v>36431</v>
      </c>
      <c r="T20" s="17">
        <v>35752</v>
      </c>
    </row>
    <row r="21" spans="1:20" ht="14.25">
      <c r="A21" s="12" t="s">
        <v>27</v>
      </c>
      <c r="B21" s="11">
        <v>49927</v>
      </c>
      <c r="C21" s="11">
        <v>0</v>
      </c>
      <c r="D21" s="11">
        <v>684</v>
      </c>
      <c r="E21" s="11">
        <v>1294</v>
      </c>
      <c r="F21" s="11">
        <v>58</v>
      </c>
      <c r="G21" s="11">
        <f t="shared" si="0"/>
        <v>2036</v>
      </c>
      <c r="H21" s="11">
        <v>51</v>
      </c>
      <c r="I21" s="11">
        <v>1</v>
      </c>
      <c r="J21" s="11">
        <v>52</v>
      </c>
      <c r="K21" s="11">
        <v>858</v>
      </c>
      <c r="L21" s="11">
        <f t="shared" si="2"/>
        <v>52873</v>
      </c>
      <c r="M21" s="75">
        <f t="shared" si="3"/>
        <v>1.6258110144214508</v>
      </c>
      <c r="N21" s="11">
        <v>1875</v>
      </c>
      <c r="O21" s="11">
        <v>236</v>
      </c>
      <c r="P21" s="11">
        <v>10448</v>
      </c>
      <c r="Q21" s="11">
        <v>36799</v>
      </c>
      <c r="R21" s="75">
        <f t="shared" si="4"/>
        <v>1.1315457704252636</v>
      </c>
      <c r="S21" s="11">
        <v>32612</v>
      </c>
      <c r="T21" s="11">
        <v>32521</v>
      </c>
    </row>
    <row r="22" spans="1:20" ht="14.25">
      <c r="A22" s="12" t="s">
        <v>28</v>
      </c>
      <c r="B22" s="11">
        <v>36214</v>
      </c>
      <c r="C22" s="11">
        <v>0</v>
      </c>
      <c r="D22" s="11">
        <v>593</v>
      </c>
      <c r="E22" s="11">
        <v>31</v>
      </c>
      <c r="F22" s="11">
        <v>58</v>
      </c>
      <c r="G22" s="11">
        <f t="shared" si="0"/>
        <v>682</v>
      </c>
      <c r="H22" s="11">
        <v>93</v>
      </c>
      <c r="I22" s="11">
        <v>0</v>
      </c>
      <c r="J22" s="11">
        <f t="shared" si="1"/>
        <v>93</v>
      </c>
      <c r="K22" s="11">
        <v>92</v>
      </c>
      <c r="L22" s="11">
        <f t="shared" si="2"/>
        <v>37081</v>
      </c>
      <c r="M22" s="75">
        <f t="shared" si="3"/>
        <v>1.0342509692354893</v>
      </c>
      <c r="N22" s="11">
        <v>2156</v>
      </c>
      <c r="O22" s="11">
        <v>521</v>
      </c>
      <c r="P22" s="11">
        <v>2898</v>
      </c>
      <c r="Q22" s="11">
        <v>16320</v>
      </c>
      <c r="R22" s="75">
        <f t="shared" si="4"/>
        <v>0.45519203413940257</v>
      </c>
      <c r="S22" s="11">
        <v>35659</v>
      </c>
      <c r="T22" s="17">
        <v>35853</v>
      </c>
    </row>
    <row r="23" spans="1:20" ht="14.25">
      <c r="A23" s="12" t="s">
        <v>29</v>
      </c>
      <c r="B23" s="11">
        <v>32542</v>
      </c>
      <c r="C23" s="11">
        <v>0</v>
      </c>
      <c r="D23" s="11">
        <v>706</v>
      </c>
      <c r="E23" s="11">
        <v>247</v>
      </c>
      <c r="F23" s="11">
        <v>59</v>
      </c>
      <c r="G23" s="11">
        <f t="shared" si="0"/>
        <v>1012</v>
      </c>
      <c r="H23" s="11">
        <v>26</v>
      </c>
      <c r="I23" s="11">
        <v>0</v>
      </c>
      <c r="J23" s="11">
        <f t="shared" si="1"/>
        <v>26</v>
      </c>
      <c r="K23" s="11">
        <v>0</v>
      </c>
      <c r="L23" s="11">
        <f t="shared" si="2"/>
        <v>33580</v>
      </c>
      <c r="M23" s="75">
        <f t="shared" si="3"/>
        <v>1.1146887966804979</v>
      </c>
      <c r="N23" s="11">
        <v>2410</v>
      </c>
      <c r="O23" s="11">
        <v>276</v>
      </c>
      <c r="P23" s="11">
        <v>8738</v>
      </c>
      <c r="Q23" s="11">
        <v>26674</v>
      </c>
      <c r="R23" s="75">
        <f t="shared" si="4"/>
        <v>0.88544398340248964</v>
      </c>
      <c r="S23" s="11">
        <v>29905</v>
      </c>
      <c r="T23" s="17">
        <v>30125</v>
      </c>
    </row>
    <row r="24" spans="1:20" ht="14.25">
      <c r="A24" s="12" t="s">
        <v>30</v>
      </c>
      <c r="B24" s="11">
        <v>52919</v>
      </c>
      <c r="C24" s="11">
        <v>0</v>
      </c>
      <c r="D24" s="11">
        <v>450</v>
      </c>
      <c r="E24" s="11">
        <v>467</v>
      </c>
      <c r="F24" s="11">
        <v>59</v>
      </c>
      <c r="G24" s="11">
        <f t="shared" si="0"/>
        <v>976</v>
      </c>
      <c r="H24" s="11">
        <v>130</v>
      </c>
      <c r="I24" s="11">
        <v>0</v>
      </c>
      <c r="J24" s="11">
        <f t="shared" si="1"/>
        <v>130</v>
      </c>
      <c r="K24" s="11">
        <v>6</v>
      </c>
      <c r="L24" s="11">
        <f t="shared" si="2"/>
        <v>54031</v>
      </c>
      <c r="M24" s="75">
        <f t="shared" si="3"/>
        <v>1.3884720152130339</v>
      </c>
      <c r="N24" s="11">
        <v>4746</v>
      </c>
      <c r="O24" s="11">
        <v>3906</v>
      </c>
      <c r="P24" s="11">
        <v>18632</v>
      </c>
      <c r="Q24" s="11">
        <v>90799</v>
      </c>
      <c r="R24" s="75">
        <f t="shared" si="4"/>
        <v>2.3333247674358844</v>
      </c>
      <c r="S24" s="11">
        <v>38393</v>
      </c>
      <c r="T24" s="11">
        <v>38914</v>
      </c>
    </row>
    <row r="25" spans="1:20" ht="14.25">
      <c r="A25" s="12" t="s">
        <v>31</v>
      </c>
      <c r="B25" s="11">
        <v>53633</v>
      </c>
      <c r="C25" s="11">
        <v>0</v>
      </c>
      <c r="D25" s="11">
        <v>1150</v>
      </c>
      <c r="E25" s="11">
        <v>1166</v>
      </c>
      <c r="F25" s="11">
        <v>60</v>
      </c>
      <c r="G25" s="11">
        <f t="shared" si="0"/>
        <v>2376</v>
      </c>
      <c r="H25" s="11">
        <v>66</v>
      </c>
      <c r="I25" s="11">
        <v>0</v>
      </c>
      <c r="J25" s="11">
        <f t="shared" si="1"/>
        <v>66</v>
      </c>
      <c r="K25" s="11">
        <v>0</v>
      </c>
      <c r="L25" s="11">
        <f t="shared" si="2"/>
        <v>56075</v>
      </c>
      <c r="M25" s="75">
        <f t="shared" si="3"/>
        <v>1.7615367700185343</v>
      </c>
      <c r="N25" s="11">
        <v>3717</v>
      </c>
      <c r="O25" s="11">
        <v>1747</v>
      </c>
      <c r="P25" s="11">
        <v>18913</v>
      </c>
      <c r="Q25" s="11">
        <v>56682</v>
      </c>
      <c r="R25" s="75">
        <f t="shared" si="4"/>
        <v>1.7806050325134295</v>
      </c>
      <c r="S25" s="11">
        <v>32311</v>
      </c>
      <c r="T25" s="17">
        <v>31833</v>
      </c>
    </row>
    <row r="26" spans="1:20" ht="14.25">
      <c r="A26" s="12" t="s">
        <v>32</v>
      </c>
      <c r="B26" s="11">
        <v>70893</v>
      </c>
      <c r="C26" s="11">
        <v>0</v>
      </c>
      <c r="D26" s="11">
        <v>1536</v>
      </c>
      <c r="E26" s="11">
        <v>2249</v>
      </c>
      <c r="F26" s="11">
        <v>58</v>
      </c>
      <c r="G26" s="11">
        <f t="shared" si="0"/>
        <v>3843</v>
      </c>
      <c r="H26" s="11">
        <v>65</v>
      </c>
      <c r="I26" s="11">
        <v>0</v>
      </c>
      <c r="J26" s="11">
        <f t="shared" si="1"/>
        <v>65</v>
      </c>
      <c r="K26" s="11">
        <v>0</v>
      </c>
      <c r="L26" s="11">
        <f t="shared" si="2"/>
        <v>74801</v>
      </c>
      <c r="M26" s="75">
        <f t="shared" si="3"/>
        <v>2.769586789099526</v>
      </c>
      <c r="N26" s="11">
        <v>7946</v>
      </c>
      <c r="O26" s="11">
        <v>121</v>
      </c>
      <c r="P26" s="11">
        <v>26277</v>
      </c>
      <c r="Q26" s="11">
        <v>99659</v>
      </c>
      <c r="R26" s="75">
        <f t="shared" si="4"/>
        <v>3.6899807464454977</v>
      </c>
      <c r="S26" s="11">
        <v>26784</v>
      </c>
      <c r="T26" s="17">
        <v>27008</v>
      </c>
    </row>
    <row r="27" spans="1:20" ht="14.25">
      <c r="A27" s="12" t="s">
        <v>33</v>
      </c>
      <c r="B27" s="11">
        <v>34135</v>
      </c>
      <c r="C27" s="11">
        <v>0</v>
      </c>
      <c r="D27" s="11">
        <v>1273</v>
      </c>
      <c r="E27" s="11">
        <v>2427</v>
      </c>
      <c r="F27" s="11">
        <v>66</v>
      </c>
      <c r="G27" s="11">
        <f t="shared" si="0"/>
        <v>3766</v>
      </c>
      <c r="H27" s="11">
        <v>115</v>
      </c>
      <c r="I27" s="11">
        <v>2</v>
      </c>
      <c r="J27" s="11">
        <v>117</v>
      </c>
      <c r="K27" s="11">
        <v>111</v>
      </c>
      <c r="L27" s="11">
        <f t="shared" si="2"/>
        <v>38129</v>
      </c>
      <c r="M27" s="75">
        <f t="shared" si="3"/>
        <v>1.8081756532460758</v>
      </c>
      <c r="N27" s="11">
        <v>1846</v>
      </c>
      <c r="O27" s="11">
        <v>959</v>
      </c>
      <c r="P27" s="11">
        <v>16095</v>
      </c>
      <c r="Q27" s="11">
        <v>62340</v>
      </c>
      <c r="R27" s="75">
        <f t="shared" si="4"/>
        <v>2.9563238013942241</v>
      </c>
      <c r="S27" s="11">
        <v>21291</v>
      </c>
      <c r="T27" s="17">
        <v>21087</v>
      </c>
    </row>
    <row r="28" spans="1:20" ht="14.25">
      <c r="A28" s="12" t="s">
        <v>34</v>
      </c>
      <c r="B28" s="11">
        <v>49577</v>
      </c>
      <c r="C28" s="11">
        <v>0</v>
      </c>
      <c r="D28" s="11">
        <v>536</v>
      </c>
      <c r="E28" s="11">
        <v>1565</v>
      </c>
      <c r="F28" s="11">
        <v>58</v>
      </c>
      <c r="G28" s="11">
        <f t="shared" si="0"/>
        <v>2159</v>
      </c>
      <c r="H28" s="11">
        <v>97</v>
      </c>
      <c r="I28" s="11">
        <v>0</v>
      </c>
      <c r="J28" s="11">
        <f t="shared" si="1"/>
        <v>97</v>
      </c>
      <c r="K28" s="11">
        <v>242</v>
      </c>
      <c r="L28" s="11">
        <f t="shared" si="2"/>
        <v>52075</v>
      </c>
      <c r="M28" s="75">
        <f t="shared" si="3"/>
        <v>1.8645493931039421</v>
      </c>
      <c r="N28" s="13">
        <v>1120</v>
      </c>
      <c r="O28" s="11">
        <v>227</v>
      </c>
      <c r="P28" s="11">
        <v>5137</v>
      </c>
      <c r="Q28" s="11">
        <v>22679</v>
      </c>
      <c r="R28" s="75">
        <f t="shared" si="4"/>
        <v>0.81202334491030825</v>
      </c>
      <c r="S28" s="11">
        <v>28195</v>
      </c>
      <c r="T28" s="21">
        <v>27929</v>
      </c>
    </row>
    <row r="29" spans="1:20" s="9" customFormat="1" ht="14.25">
      <c r="A29" s="7"/>
      <c r="B29" s="8"/>
      <c r="C29" s="8"/>
      <c r="D29" s="8"/>
      <c r="E29" s="8"/>
      <c r="F29" s="8"/>
      <c r="G29" s="8"/>
      <c r="H29" s="8"/>
      <c r="I29" s="8"/>
      <c r="J29" s="8">
        <f t="shared" si="1"/>
        <v>0</v>
      </c>
      <c r="K29" s="8"/>
      <c r="L29" s="8">
        <f t="shared" si="2"/>
        <v>0</v>
      </c>
      <c r="M29" s="74"/>
      <c r="N29" s="8"/>
      <c r="O29" s="8"/>
      <c r="P29" s="8"/>
      <c r="Q29" s="8"/>
      <c r="R29" s="74"/>
      <c r="S29" s="8"/>
      <c r="T29" s="8"/>
    </row>
    <row r="30" spans="1:20" ht="15">
      <c r="A30" s="1" t="s">
        <v>35</v>
      </c>
      <c r="J30" s="11">
        <f t="shared" si="1"/>
        <v>0</v>
      </c>
      <c r="L30" s="11">
        <f t="shared" si="2"/>
        <v>0</v>
      </c>
      <c r="S30" s="11"/>
      <c r="T30" s="11"/>
    </row>
    <row r="31" spans="1:20" ht="14.25">
      <c r="A31" s="12" t="s">
        <v>36</v>
      </c>
      <c r="B31" s="11">
        <v>101243</v>
      </c>
      <c r="C31" s="11">
        <v>0</v>
      </c>
      <c r="D31" s="11">
        <v>1901</v>
      </c>
      <c r="E31" s="11">
        <v>1099</v>
      </c>
      <c r="F31" s="11">
        <v>142</v>
      </c>
      <c r="G31" s="11">
        <f t="shared" si="0"/>
        <v>3142</v>
      </c>
      <c r="H31" s="11">
        <v>127</v>
      </c>
      <c r="I31" s="11">
        <v>0</v>
      </c>
      <c r="J31" s="11">
        <f t="shared" si="1"/>
        <v>127</v>
      </c>
      <c r="K31" s="11">
        <v>1364</v>
      </c>
      <c r="L31" s="11">
        <f t="shared" si="2"/>
        <v>105876</v>
      </c>
      <c r="M31" s="75">
        <f t="shared" si="3"/>
        <v>1.7713014237197398</v>
      </c>
      <c r="N31" s="11">
        <v>4885</v>
      </c>
      <c r="O31" s="11">
        <v>527</v>
      </c>
      <c r="P31" s="11">
        <v>26121</v>
      </c>
      <c r="Q31" s="11">
        <v>99136</v>
      </c>
      <c r="R31" s="75">
        <f t="shared" si="4"/>
        <v>1.6585414819400064</v>
      </c>
      <c r="S31" s="11">
        <v>59895</v>
      </c>
      <c r="T31" s="17">
        <v>59773</v>
      </c>
    </row>
    <row r="32" spans="1:20" ht="14.25">
      <c r="A32" s="12" t="s">
        <v>37</v>
      </c>
      <c r="B32" s="11">
        <v>109127</v>
      </c>
      <c r="C32" s="11">
        <v>0</v>
      </c>
      <c r="D32" s="11">
        <v>5375</v>
      </c>
      <c r="E32" s="11">
        <v>6440</v>
      </c>
      <c r="F32" s="11">
        <v>59</v>
      </c>
      <c r="G32" s="11">
        <f t="shared" si="0"/>
        <v>11874</v>
      </c>
      <c r="H32" s="11">
        <v>170</v>
      </c>
      <c r="I32" s="11">
        <v>0</v>
      </c>
      <c r="J32" s="11">
        <f t="shared" si="1"/>
        <v>170</v>
      </c>
      <c r="K32" s="11">
        <v>188</v>
      </c>
      <c r="L32" s="11">
        <f t="shared" si="2"/>
        <v>121359</v>
      </c>
      <c r="M32" s="75">
        <f t="shared" si="3"/>
        <v>3.0023750030924519</v>
      </c>
      <c r="N32" s="13">
        <v>5983</v>
      </c>
      <c r="O32" s="11">
        <v>2094</v>
      </c>
      <c r="P32" s="11">
        <v>26120</v>
      </c>
      <c r="Q32" s="11">
        <v>108835</v>
      </c>
      <c r="R32" s="75">
        <f t="shared" si="4"/>
        <v>2.6925360579896589</v>
      </c>
      <c r="S32" s="11">
        <v>46711</v>
      </c>
      <c r="T32" s="17">
        <v>40421</v>
      </c>
    </row>
    <row r="33" spans="1:20" ht="14.25">
      <c r="A33" s="12" t="s">
        <v>38</v>
      </c>
      <c r="B33" s="11">
        <v>51732</v>
      </c>
      <c r="C33" s="11">
        <v>0</v>
      </c>
      <c r="D33" s="11">
        <v>1567</v>
      </c>
      <c r="E33" s="11">
        <v>2408</v>
      </c>
      <c r="F33" s="11">
        <v>58</v>
      </c>
      <c r="G33" s="11">
        <f t="shared" si="0"/>
        <v>4033</v>
      </c>
      <c r="H33" s="11">
        <v>276</v>
      </c>
      <c r="I33" s="11">
        <v>0</v>
      </c>
      <c r="J33" s="11">
        <f t="shared" si="1"/>
        <v>276</v>
      </c>
      <c r="K33" s="11">
        <v>5</v>
      </c>
      <c r="L33" s="11">
        <f t="shared" si="2"/>
        <v>56046</v>
      </c>
      <c r="M33" s="75">
        <f t="shared" si="3"/>
        <v>1.2120674740484429</v>
      </c>
      <c r="N33" s="11">
        <v>6593</v>
      </c>
      <c r="O33" s="11">
        <v>5367</v>
      </c>
      <c r="P33" s="11">
        <v>37661</v>
      </c>
      <c r="Q33" s="11">
        <v>102613</v>
      </c>
      <c r="R33" s="75">
        <f t="shared" si="4"/>
        <v>2.2191392733564013</v>
      </c>
      <c r="S33" s="11">
        <v>44616</v>
      </c>
      <c r="T33" s="17">
        <v>46240</v>
      </c>
    </row>
    <row r="34" spans="1:20" ht="14.25">
      <c r="A34" s="12" t="s">
        <v>39</v>
      </c>
      <c r="B34" s="11">
        <v>97356</v>
      </c>
      <c r="C34" s="11">
        <v>0</v>
      </c>
      <c r="D34" s="11">
        <v>2338</v>
      </c>
      <c r="E34" s="11">
        <v>3597</v>
      </c>
      <c r="F34" s="11">
        <v>61</v>
      </c>
      <c r="G34" s="11">
        <f t="shared" si="0"/>
        <v>5996</v>
      </c>
      <c r="H34" s="11">
        <v>159</v>
      </c>
      <c r="I34" s="11">
        <v>0</v>
      </c>
      <c r="J34" s="11">
        <f t="shared" si="1"/>
        <v>159</v>
      </c>
      <c r="K34" s="11">
        <v>1149</v>
      </c>
      <c r="L34" s="11">
        <f t="shared" si="2"/>
        <v>104660</v>
      </c>
      <c r="M34" s="75">
        <f t="shared" si="3"/>
        <v>1.8646000356315695</v>
      </c>
      <c r="N34" s="11">
        <v>5340</v>
      </c>
      <c r="O34" s="11">
        <v>11133</v>
      </c>
      <c r="P34" s="11">
        <v>46122</v>
      </c>
      <c r="Q34" s="11">
        <v>101787</v>
      </c>
      <c r="R34" s="75">
        <f t="shared" si="4"/>
        <v>1.8134152859433459</v>
      </c>
      <c r="S34" s="11">
        <v>55819</v>
      </c>
      <c r="T34" s="11">
        <v>56130</v>
      </c>
    </row>
    <row r="35" spans="1:20" ht="14.25">
      <c r="A35" s="12" t="s">
        <v>40</v>
      </c>
      <c r="B35" s="11">
        <v>89234</v>
      </c>
      <c r="C35" s="11">
        <v>0</v>
      </c>
      <c r="D35" s="11">
        <v>1179</v>
      </c>
      <c r="E35" s="11">
        <v>1699</v>
      </c>
      <c r="F35" s="11">
        <v>60</v>
      </c>
      <c r="G35" s="11">
        <f t="shared" si="0"/>
        <v>2938</v>
      </c>
      <c r="H35" s="11">
        <v>117</v>
      </c>
      <c r="I35" s="11">
        <v>0</v>
      </c>
      <c r="J35" s="11">
        <f t="shared" si="1"/>
        <v>117</v>
      </c>
      <c r="K35" s="11">
        <v>510</v>
      </c>
      <c r="L35" s="11">
        <f t="shared" si="2"/>
        <v>92799</v>
      </c>
      <c r="M35" s="75">
        <f t="shared" si="3"/>
        <v>2.1649130992651346</v>
      </c>
      <c r="N35" s="11">
        <v>3531</v>
      </c>
      <c r="O35" s="11">
        <v>2643</v>
      </c>
      <c r="P35" s="11">
        <v>19662</v>
      </c>
      <c r="Q35" s="11">
        <v>71369</v>
      </c>
      <c r="R35" s="75">
        <f t="shared" si="4"/>
        <v>1.6649714219059839</v>
      </c>
      <c r="S35" s="11">
        <v>42368</v>
      </c>
      <c r="T35" s="11">
        <v>42865</v>
      </c>
    </row>
    <row r="36" spans="1:20" ht="14.25">
      <c r="A36" s="12" t="s">
        <v>41</v>
      </c>
      <c r="B36" s="11">
        <v>103546</v>
      </c>
      <c r="C36" s="11">
        <v>0</v>
      </c>
      <c r="D36" s="11">
        <v>1426</v>
      </c>
      <c r="E36" s="11">
        <v>1599</v>
      </c>
      <c r="F36" s="11">
        <v>58</v>
      </c>
      <c r="G36" s="11">
        <f t="shared" si="0"/>
        <v>3083</v>
      </c>
      <c r="H36" s="11">
        <v>93</v>
      </c>
      <c r="I36" s="11">
        <v>0</v>
      </c>
      <c r="J36" s="11">
        <f t="shared" si="1"/>
        <v>93</v>
      </c>
      <c r="K36" s="11">
        <v>470</v>
      </c>
      <c r="L36" s="11">
        <f t="shared" si="2"/>
        <v>107192</v>
      </c>
      <c r="M36" s="75">
        <f t="shared" si="3"/>
        <v>1.8773008283857862</v>
      </c>
      <c r="N36" s="11">
        <v>6862</v>
      </c>
      <c r="O36" s="11">
        <v>6971</v>
      </c>
      <c r="P36" s="11">
        <v>43169</v>
      </c>
      <c r="Q36" s="11">
        <v>276705</v>
      </c>
      <c r="R36" s="75">
        <f t="shared" si="4"/>
        <v>4.8460568486313242</v>
      </c>
      <c r="S36" s="11">
        <v>52659</v>
      </c>
      <c r="T36" s="17">
        <v>57099</v>
      </c>
    </row>
    <row r="37" spans="1:20" ht="14.25">
      <c r="A37" s="12" t="s">
        <v>42</v>
      </c>
      <c r="B37" s="11">
        <v>77336</v>
      </c>
      <c r="C37" s="11">
        <v>594</v>
      </c>
      <c r="D37" s="11">
        <v>3780</v>
      </c>
      <c r="E37" s="11">
        <v>1525</v>
      </c>
      <c r="F37" s="11">
        <v>98</v>
      </c>
      <c r="G37" s="11">
        <f t="shared" si="0"/>
        <v>5997</v>
      </c>
      <c r="H37" s="11">
        <v>140</v>
      </c>
      <c r="I37" s="11">
        <v>0</v>
      </c>
      <c r="J37" s="11">
        <f t="shared" si="1"/>
        <v>140</v>
      </c>
      <c r="K37" s="11">
        <v>0</v>
      </c>
      <c r="L37" s="11">
        <f t="shared" si="2"/>
        <v>83473</v>
      </c>
      <c r="M37" s="75">
        <f t="shared" si="3"/>
        <v>2.0049720173900512</v>
      </c>
      <c r="N37" s="11">
        <v>5124</v>
      </c>
      <c r="O37" s="11">
        <v>2056</v>
      </c>
      <c r="P37" s="11">
        <v>36219</v>
      </c>
      <c r="Q37" s="11">
        <v>107740</v>
      </c>
      <c r="R37" s="75">
        <f t="shared" si="4"/>
        <v>2.5878509835947447</v>
      </c>
      <c r="S37" s="11">
        <v>41247</v>
      </c>
      <c r="T37" s="17">
        <v>41633</v>
      </c>
    </row>
    <row r="38" spans="1:20" ht="14.25">
      <c r="A38" s="12" t="s">
        <v>43</v>
      </c>
      <c r="B38" s="11">
        <v>124304</v>
      </c>
      <c r="C38" s="11">
        <v>0</v>
      </c>
      <c r="D38" s="11">
        <v>6933</v>
      </c>
      <c r="E38" s="11">
        <v>11433</v>
      </c>
      <c r="F38" s="11">
        <v>60</v>
      </c>
      <c r="G38" s="11">
        <f t="shared" si="0"/>
        <v>18426</v>
      </c>
      <c r="H38" s="11">
        <v>169</v>
      </c>
      <c r="I38" s="11">
        <v>0</v>
      </c>
      <c r="J38" s="11">
        <f t="shared" si="1"/>
        <v>169</v>
      </c>
      <c r="K38" s="11">
        <v>0</v>
      </c>
      <c r="L38" s="11">
        <f t="shared" si="2"/>
        <v>142899</v>
      </c>
      <c r="M38" s="75">
        <f t="shared" si="3"/>
        <v>2.898089559503529</v>
      </c>
      <c r="N38" s="11">
        <v>8605</v>
      </c>
      <c r="O38" s="11">
        <v>1800</v>
      </c>
      <c r="P38" s="11">
        <v>34219</v>
      </c>
      <c r="Q38" s="11">
        <v>234446</v>
      </c>
      <c r="R38" s="75">
        <f t="shared" si="4"/>
        <v>4.7547253995294883</v>
      </c>
      <c r="S38" s="11">
        <v>49131</v>
      </c>
      <c r="T38" s="17">
        <v>49308</v>
      </c>
    </row>
    <row r="39" spans="1:20" ht="14.25">
      <c r="A39" s="12" t="s">
        <v>44</v>
      </c>
      <c r="B39" s="11">
        <v>238500</v>
      </c>
      <c r="C39" s="11">
        <v>0</v>
      </c>
      <c r="D39" s="11">
        <v>5104</v>
      </c>
      <c r="E39" s="11">
        <v>1985</v>
      </c>
      <c r="F39" s="11">
        <v>63</v>
      </c>
      <c r="G39" s="11">
        <f t="shared" si="0"/>
        <v>7152</v>
      </c>
      <c r="H39" s="11">
        <v>379</v>
      </c>
      <c r="I39" s="11">
        <v>0</v>
      </c>
      <c r="J39" s="11">
        <f t="shared" si="1"/>
        <v>379</v>
      </c>
      <c r="K39" s="11">
        <v>9224</v>
      </c>
      <c r="L39" s="11">
        <f t="shared" si="2"/>
        <v>255255</v>
      </c>
      <c r="M39" s="75">
        <f t="shared" si="3"/>
        <v>4.4004171910286694</v>
      </c>
      <c r="N39" s="11">
        <v>3453</v>
      </c>
      <c r="O39" s="11">
        <v>0</v>
      </c>
      <c r="P39" s="11">
        <v>28629</v>
      </c>
      <c r="Q39" s="11">
        <v>92063</v>
      </c>
      <c r="R39" s="75">
        <f t="shared" si="4"/>
        <v>1.587101556708673</v>
      </c>
      <c r="S39" s="11">
        <v>59220</v>
      </c>
      <c r="T39" s="17">
        <v>58007</v>
      </c>
    </row>
    <row r="40" spans="1:20" s="9" customFormat="1" ht="14.25">
      <c r="A40" s="7"/>
      <c r="B40" s="8"/>
      <c r="C40" s="8"/>
      <c r="D40" s="8"/>
      <c r="E40" s="8"/>
      <c r="F40" s="8"/>
      <c r="G40" s="8"/>
      <c r="H40" s="8"/>
      <c r="I40" s="8"/>
      <c r="J40" s="8">
        <f t="shared" si="1"/>
        <v>0</v>
      </c>
      <c r="K40" s="8"/>
      <c r="L40" s="8">
        <f t="shared" si="2"/>
        <v>0</v>
      </c>
      <c r="M40" s="74"/>
      <c r="N40" s="8"/>
      <c r="O40" s="8"/>
      <c r="P40" s="8"/>
      <c r="Q40" s="8"/>
      <c r="R40" s="74"/>
      <c r="S40" s="8"/>
      <c r="T40" s="8"/>
    </row>
    <row r="41" spans="1:20" ht="15">
      <c r="A41" s="1" t="s">
        <v>45</v>
      </c>
      <c r="J41" s="11">
        <f t="shared" si="1"/>
        <v>0</v>
      </c>
      <c r="L41" s="11">
        <f t="shared" si="2"/>
        <v>0</v>
      </c>
      <c r="S41" s="11"/>
      <c r="T41" s="11"/>
    </row>
    <row r="42" spans="1:20" ht="14.25">
      <c r="A42" s="12" t="s">
        <v>46</v>
      </c>
      <c r="B42" s="11">
        <v>131153</v>
      </c>
      <c r="C42" s="11">
        <v>0</v>
      </c>
      <c r="D42" s="11">
        <v>3071</v>
      </c>
      <c r="E42" s="11">
        <v>5497</v>
      </c>
      <c r="F42" s="11">
        <v>60</v>
      </c>
      <c r="G42" s="11">
        <f t="shared" si="0"/>
        <v>8628</v>
      </c>
      <c r="H42" s="11">
        <v>184</v>
      </c>
      <c r="I42" s="11">
        <v>0</v>
      </c>
      <c r="J42" s="11">
        <f t="shared" si="1"/>
        <v>184</v>
      </c>
      <c r="K42" s="11">
        <v>133</v>
      </c>
      <c r="L42" s="11">
        <f t="shared" si="2"/>
        <v>140098</v>
      </c>
      <c r="M42" s="75">
        <f t="shared" si="3"/>
        <v>2.2404209044968977</v>
      </c>
      <c r="N42" s="11">
        <v>6622</v>
      </c>
      <c r="O42" s="11">
        <v>4102</v>
      </c>
      <c r="P42" s="11">
        <v>36497</v>
      </c>
      <c r="Q42" s="11">
        <v>167494</v>
      </c>
      <c r="R42" s="75">
        <f t="shared" si="4"/>
        <v>2.6785325913132478</v>
      </c>
      <c r="S42" s="11">
        <v>62044</v>
      </c>
      <c r="T42" s="11">
        <v>62532</v>
      </c>
    </row>
    <row r="43" spans="1:20" ht="14.25">
      <c r="A43" s="12" t="s">
        <v>47</v>
      </c>
      <c r="B43" s="11">
        <v>69369</v>
      </c>
      <c r="C43" s="11">
        <v>0</v>
      </c>
      <c r="D43" s="11">
        <v>3158</v>
      </c>
      <c r="E43" s="11">
        <v>2559</v>
      </c>
      <c r="F43" s="11">
        <v>90</v>
      </c>
      <c r="G43" s="11">
        <f t="shared" si="0"/>
        <v>5807</v>
      </c>
      <c r="H43" s="11">
        <v>92</v>
      </c>
      <c r="I43" s="11">
        <v>0</v>
      </c>
      <c r="J43" s="11">
        <f t="shared" si="1"/>
        <v>92</v>
      </c>
      <c r="K43" s="11">
        <v>0</v>
      </c>
      <c r="L43" s="11">
        <f t="shared" si="2"/>
        <v>75268</v>
      </c>
      <c r="M43" s="75">
        <f t="shared" si="3"/>
        <v>1.1282020535112043</v>
      </c>
      <c r="N43" s="11">
        <v>5425</v>
      </c>
      <c r="O43" s="11">
        <v>5537</v>
      </c>
      <c r="P43" s="11">
        <v>22680</v>
      </c>
      <c r="Q43" s="11">
        <v>122946</v>
      </c>
      <c r="R43" s="75">
        <f t="shared" si="4"/>
        <v>1.8428539309000975</v>
      </c>
      <c r="S43" s="11">
        <v>66160</v>
      </c>
      <c r="T43" s="11">
        <v>66715</v>
      </c>
    </row>
    <row r="44" spans="1:20" ht="14.25">
      <c r="A44" s="12" t="s">
        <v>48</v>
      </c>
      <c r="B44" s="11">
        <v>145282</v>
      </c>
      <c r="C44" s="11">
        <v>0</v>
      </c>
      <c r="D44" s="11">
        <v>5977</v>
      </c>
      <c r="E44" s="11">
        <v>4608</v>
      </c>
      <c r="F44" s="11">
        <v>58</v>
      </c>
      <c r="G44" s="11">
        <f t="shared" si="0"/>
        <v>10643</v>
      </c>
      <c r="H44" s="11">
        <v>250</v>
      </c>
      <c r="I44" s="11">
        <v>0</v>
      </c>
      <c r="J44" s="11">
        <f t="shared" si="1"/>
        <v>250</v>
      </c>
      <c r="K44" s="11">
        <v>25625</v>
      </c>
      <c r="L44" s="11">
        <f t="shared" si="2"/>
        <v>181800</v>
      </c>
      <c r="M44" s="75">
        <f t="shared" si="3"/>
        <v>2.3695323497210783</v>
      </c>
      <c r="N44" s="11">
        <v>3542</v>
      </c>
      <c r="O44" s="11">
        <v>1487</v>
      </c>
      <c r="P44" s="11">
        <v>54109</v>
      </c>
      <c r="Q44" s="11">
        <v>172908</v>
      </c>
      <c r="R44" s="75">
        <f t="shared" si="4"/>
        <v>2.2536364110317502</v>
      </c>
      <c r="S44" s="11">
        <v>77218</v>
      </c>
      <c r="T44" s="11">
        <v>76724</v>
      </c>
    </row>
    <row r="45" spans="1:20" ht="14.25">
      <c r="A45" s="12" t="s">
        <v>49</v>
      </c>
      <c r="B45" s="11">
        <v>135032</v>
      </c>
      <c r="C45" s="11">
        <v>0</v>
      </c>
      <c r="D45" s="11">
        <v>2059</v>
      </c>
      <c r="E45" s="11">
        <v>6422</v>
      </c>
      <c r="F45" s="11">
        <v>73</v>
      </c>
      <c r="G45" s="11">
        <f t="shared" si="0"/>
        <v>8554</v>
      </c>
      <c r="H45" s="11">
        <v>271</v>
      </c>
      <c r="I45" s="11">
        <v>0</v>
      </c>
      <c r="J45" s="11">
        <f t="shared" si="1"/>
        <v>271</v>
      </c>
      <c r="K45" s="11">
        <v>1615</v>
      </c>
      <c r="L45" s="11">
        <f t="shared" si="2"/>
        <v>145472</v>
      </c>
      <c r="M45" s="75">
        <f t="shared" si="3"/>
        <v>2.1007090355095381</v>
      </c>
      <c r="N45" s="11">
        <v>5407</v>
      </c>
      <c r="O45" s="11">
        <v>5383</v>
      </c>
      <c r="P45" s="11">
        <v>37666</v>
      </c>
      <c r="Q45" s="11">
        <v>133328</v>
      </c>
      <c r="R45" s="75">
        <f t="shared" si="4"/>
        <v>1.9253418821932446</v>
      </c>
      <c r="S45" s="11">
        <v>68321</v>
      </c>
      <c r="T45" s="11">
        <v>69249</v>
      </c>
    </row>
    <row r="46" spans="1:20" ht="14.25">
      <c r="A46" s="12" t="s">
        <v>50</v>
      </c>
      <c r="B46" s="11">
        <v>101546</v>
      </c>
      <c r="C46" s="11">
        <v>0</v>
      </c>
      <c r="D46" s="11">
        <v>829</v>
      </c>
      <c r="E46" s="11">
        <v>1544</v>
      </c>
      <c r="F46" s="11">
        <v>59</v>
      </c>
      <c r="G46" s="11">
        <f t="shared" si="0"/>
        <v>2432</v>
      </c>
      <c r="H46" s="11">
        <v>186</v>
      </c>
      <c r="I46" s="11">
        <v>0</v>
      </c>
      <c r="J46" s="11">
        <f t="shared" si="1"/>
        <v>186</v>
      </c>
      <c r="K46" s="11">
        <v>29</v>
      </c>
      <c r="L46" s="11">
        <f t="shared" si="2"/>
        <v>104193</v>
      </c>
      <c r="M46" s="75">
        <f t="shared" si="3"/>
        <v>1.7</v>
      </c>
      <c r="N46" s="11">
        <v>2260</v>
      </c>
      <c r="O46" s="11">
        <v>2047</v>
      </c>
      <c r="P46" s="11">
        <v>15457</v>
      </c>
      <c r="Q46" s="11">
        <v>61872</v>
      </c>
      <c r="R46" s="75">
        <f t="shared" si="4"/>
        <v>1.0094958394517866</v>
      </c>
      <c r="S46" s="11">
        <v>60478</v>
      </c>
      <c r="T46" s="11">
        <v>61290</v>
      </c>
    </row>
    <row r="47" spans="1:20" ht="14.25">
      <c r="A47" s="12" t="s">
        <v>51</v>
      </c>
      <c r="B47" s="11">
        <v>154635</v>
      </c>
      <c r="C47" s="11">
        <v>0</v>
      </c>
      <c r="D47" s="11">
        <v>4589</v>
      </c>
      <c r="E47" s="11">
        <v>11038</v>
      </c>
      <c r="F47" s="11">
        <v>97</v>
      </c>
      <c r="G47" s="11">
        <f t="shared" si="0"/>
        <v>15724</v>
      </c>
      <c r="H47" s="11">
        <v>317</v>
      </c>
      <c r="I47" s="11">
        <v>0</v>
      </c>
      <c r="J47" s="11">
        <f t="shared" si="1"/>
        <v>317</v>
      </c>
      <c r="K47" s="11">
        <v>33</v>
      </c>
      <c r="L47" s="11">
        <f t="shared" si="2"/>
        <v>170709</v>
      </c>
      <c r="M47" s="75">
        <f t="shared" si="3"/>
        <v>2.2352301890745299</v>
      </c>
      <c r="N47" s="11">
        <v>17234</v>
      </c>
      <c r="O47" s="11">
        <v>12262</v>
      </c>
      <c r="P47" s="11">
        <v>55273</v>
      </c>
      <c r="Q47" s="11">
        <v>425095</v>
      </c>
      <c r="R47" s="75">
        <f t="shared" si="4"/>
        <v>5.5661106164562932</v>
      </c>
      <c r="S47" s="11">
        <v>75095</v>
      </c>
      <c r="T47" s="11">
        <v>76372</v>
      </c>
    </row>
    <row r="48" spans="1:20" ht="14.25">
      <c r="A48" s="12" t="s">
        <v>52</v>
      </c>
      <c r="B48" s="11">
        <v>122037</v>
      </c>
      <c r="C48" s="11">
        <v>0</v>
      </c>
      <c r="D48" s="11">
        <v>9442</v>
      </c>
      <c r="E48" s="11">
        <v>0</v>
      </c>
      <c r="F48" s="11">
        <v>57</v>
      </c>
      <c r="G48" s="11">
        <f t="shared" si="0"/>
        <v>9499</v>
      </c>
      <c r="H48" s="11">
        <v>276</v>
      </c>
      <c r="I48" s="11">
        <v>0</v>
      </c>
      <c r="J48" s="11">
        <f t="shared" si="1"/>
        <v>276</v>
      </c>
      <c r="K48" s="11">
        <v>0</v>
      </c>
      <c r="L48" s="11">
        <f t="shared" si="2"/>
        <v>131812</v>
      </c>
      <c r="M48" s="75">
        <f t="shared" si="3"/>
        <v>1.6850582941296788</v>
      </c>
      <c r="N48" s="11">
        <v>3682</v>
      </c>
      <c r="O48" s="11">
        <v>11</v>
      </c>
      <c r="P48" s="11">
        <v>49470</v>
      </c>
      <c r="Q48" s="11">
        <v>145198</v>
      </c>
      <c r="R48" s="75">
        <f t="shared" si="4"/>
        <v>1.8561822458580486</v>
      </c>
      <c r="S48" s="11">
        <v>78591</v>
      </c>
      <c r="T48" s="11">
        <v>78224</v>
      </c>
    </row>
    <row r="49" spans="1:20" s="9" customFormat="1" ht="14.25">
      <c r="A49" s="7"/>
      <c r="B49" s="8"/>
      <c r="C49" s="8"/>
      <c r="D49" s="8"/>
      <c r="E49" s="8"/>
      <c r="F49" s="8"/>
      <c r="G49" s="8"/>
      <c r="H49" s="8"/>
      <c r="I49" s="8"/>
      <c r="J49" s="8">
        <f t="shared" si="1"/>
        <v>0</v>
      </c>
      <c r="K49" s="8"/>
      <c r="L49" s="8"/>
      <c r="M49" s="74"/>
      <c r="N49" s="8"/>
      <c r="O49" s="8"/>
      <c r="P49" s="8"/>
      <c r="Q49" s="8"/>
      <c r="R49" s="74"/>
      <c r="S49" s="8"/>
      <c r="T49" s="8"/>
    </row>
    <row r="50" spans="1:20" ht="15">
      <c r="A50" s="1" t="s">
        <v>53</v>
      </c>
      <c r="J50" s="11">
        <f t="shared" si="1"/>
        <v>0</v>
      </c>
      <c r="S50" s="11"/>
      <c r="T50" s="11"/>
    </row>
    <row r="51" spans="1:20" ht="14.25">
      <c r="A51" s="12" t="s">
        <v>54</v>
      </c>
      <c r="B51" s="11">
        <v>139635</v>
      </c>
      <c r="C51" s="11">
        <v>0</v>
      </c>
      <c r="D51" s="11">
        <v>4437</v>
      </c>
      <c r="E51" s="11">
        <v>3836</v>
      </c>
      <c r="F51" s="11">
        <v>55</v>
      </c>
      <c r="G51" s="11">
        <f t="shared" si="0"/>
        <v>8328</v>
      </c>
      <c r="H51" s="11">
        <v>168</v>
      </c>
      <c r="I51" s="11">
        <v>7</v>
      </c>
      <c r="J51" s="11">
        <f t="shared" si="1"/>
        <v>175</v>
      </c>
      <c r="K51" s="11">
        <v>804</v>
      </c>
      <c r="L51" s="11">
        <f t="shared" si="2"/>
        <v>148942</v>
      </c>
      <c r="M51" s="75">
        <f t="shared" si="3"/>
        <v>1.4451128403159141</v>
      </c>
      <c r="N51" s="11">
        <v>11894</v>
      </c>
      <c r="O51" s="11">
        <v>13166</v>
      </c>
      <c r="P51" s="11">
        <v>65712</v>
      </c>
      <c r="Q51" s="11">
        <v>191037</v>
      </c>
      <c r="R51" s="75">
        <f t="shared" si="4"/>
        <v>1.8535404498088603</v>
      </c>
      <c r="S51" s="11">
        <v>102152</v>
      </c>
      <c r="T51" s="11">
        <v>103066</v>
      </c>
    </row>
    <row r="52" spans="1:20" ht="14.25">
      <c r="A52" s="12" t="s">
        <v>55</v>
      </c>
      <c r="B52" s="11">
        <v>169941</v>
      </c>
      <c r="C52" s="11">
        <v>0</v>
      </c>
      <c r="D52" s="11">
        <v>5872</v>
      </c>
      <c r="E52" s="11">
        <v>8228</v>
      </c>
      <c r="F52" s="11">
        <v>64</v>
      </c>
      <c r="G52" s="11">
        <f t="shared" si="0"/>
        <v>14164</v>
      </c>
      <c r="H52" s="11">
        <v>221</v>
      </c>
      <c r="I52" s="11">
        <v>0</v>
      </c>
      <c r="J52" s="11">
        <f t="shared" si="1"/>
        <v>221</v>
      </c>
      <c r="K52" s="11">
        <v>0</v>
      </c>
      <c r="L52" s="11">
        <f t="shared" si="2"/>
        <v>184326</v>
      </c>
      <c r="M52" s="75">
        <f t="shared" si="3"/>
        <v>2.108534757890161</v>
      </c>
      <c r="N52" s="11">
        <v>9556</v>
      </c>
      <c r="O52" s="11">
        <v>12580</v>
      </c>
      <c r="P52" s="11">
        <v>97930</v>
      </c>
      <c r="Q52" s="11">
        <v>272398</v>
      </c>
      <c r="R52" s="75">
        <f t="shared" si="4"/>
        <v>3.1160045299076859</v>
      </c>
      <c r="S52" s="11">
        <v>84286</v>
      </c>
      <c r="T52" s="17">
        <v>87419</v>
      </c>
    </row>
    <row r="53" spans="1:20" ht="14.25">
      <c r="A53" s="12" t="s">
        <v>56</v>
      </c>
      <c r="B53" s="11">
        <v>289219</v>
      </c>
      <c r="C53" s="11">
        <v>0</v>
      </c>
      <c r="D53" s="11">
        <v>5190</v>
      </c>
      <c r="E53" s="11">
        <v>6857</v>
      </c>
      <c r="F53" s="11">
        <v>69</v>
      </c>
      <c r="G53" s="11">
        <f t="shared" si="0"/>
        <v>12116</v>
      </c>
      <c r="H53" s="11">
        <v>386</v>
      </c>
      <c r="I53" s="11">
        <v>0</v>
      </c>
      <c r="J53" s="11">
        <f t="shared" si="1"/>
        <v>386</v>
      </c>
      <c r="K53" s="11">
        <v>655</v>
      </c>
      <c r="L53" s="11">
        <f t="shared" si="2"/>
        <v>302376</v>
      </c>
      <c r="M53" s="75">
        <v>2</v>
      </c>
      <c r="N53" s="11">
        <v>13776</v>
      </c>
      <c r="O53" s="11">
        <v>7491</v>
      </c>
      <c r="P53" s="11">
        <v>76467</v>
      </c>
      <c r="Q53" s="11">
        <v>298372</v>
      </c>
      <c r="R53" s="75">
        <f t="shared" si="4"/>
        <v>3.1493440010132887</v>
      </c>
      <c r="S53" s="11">
        <v>94803</v>
      </c>
      <c r="T53" s="11">
        <v>94741</v>
      </c>
    </row>
    <row r="54" spans="1:20" ht="14.25">
      <c r="A54" s="12" t="s">
        <v>57</v>
      </c>
      <c r="B54" s="11">
        <v>196571</v>
      </c>
      <c r="C54" s="11">
        <v>0</v>
      </c>
      <c r="D54" s="11">
        <v>4411</v>
      </c>
      <c r="E54" s="11">
        <v>11781</v>
      </c>
      <c r="F54" s="11">
        <v>59</v>
      </c>
      <c r="G54" s="11">
        <f t="shared" si="0"/>
        <v>16251</v>
      </c>
      <c r="H54" s="11">
        <v>201</v>
      </c>
      <c r="I54" s="11">
        <v>0</v>
      </c>
      <c r="J54" s="11">
        <f t="shared" si="1"/>
        <v>201</v>
      </c>
      <c r="K54" s="11">
        <v>1144</v>
      </c>
      <c r="L54" s="11">
        <f t="shared" si="2"/>
        <v>214167</v>
      </c>
      <c r="M54" s="75">
        <f t="shared" si="3"/>
        <v>2.1086900870387146</v>
      </c>
      <c r="N54" s="11">
        <v>10206</v>
      </c>
      <c r="O54" s="11">
        <v>4201</v>
      </c>
      <c r="P54" s="11">
        <v>57891</v>
      </c>
      <c r="Q54" s="11">
        <v>337904</v>
      </c>
      <c r="R54" s="75">
        <f t="shared" si="4"/>
        <v>3.3270056319168209</v>
      </c>
      <c r="S54" s="11">
        <v>101313</v>
      </c>
      <c r="T54" s="11">
        <v>101564</v>
      </c>
    </row>
    <row r="55" spans="1:20" s="9" customFormat="1" ht="14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74"/>
      <c r="N55" s="8"/>
      <c r="O55" s="8"/>
      <c r="P55" s="8"/>
      <c r="Q55" s="8"/>
      <c r="R55" s="74"/>
      <c r="S55" s="8"/>
      <c r="T55" s="8"/>
    </row>
    <row r="56" spans="1:20" ht="15">
      <c r="A56" s="1" t="s">
        <v>58</v>
      </c>
      <c r="S56" s="11"/>
      <c r="T56" s="11"/>
    </row>
    <row r="57" spans="1:20" ht="14.25">
      <c r="A57" s="12" t="s">
        <v>59</v>
      </c>
      <c r="B57" s="11">
        <v>302492</v>
      </c>
      <c r="C57" s="11">
        <v>10</v>
      </c>
      <c r="D57" s="11">
        <v>15964</v>
      </c>
      <c r="E57" s="11">
        <v>21027</v>
      </c>
      <c r="F57" s="11">
        <v>61</v>
      </c>
      <c r="G57" s="11">
        <f t="shared" si="0"/>
        <v>37062</v>
      </c>
      <c r="H57" s="11">
        <v>530</v>
      </c>
      <c r="I57" s="11">
        <v>0</v>
      </c>
      <c r="J57" s="11">
        <f t="shared" si="1"/>
        <v>530</v>
      </c>
      <c r="K57" s="11">
        <v>0</v>
      </c>
      <c r="L57" s="11">
        <f t="shared" si="2"/>
        <v>340084</v>
      </c>
      <c r="M57" s="75">
        <f t="shared" si="3"/>
        <v>1.6306134386896942</v>
      </c>
      <c r="N57" s="11">
        <v>26478</v>
      </c>
      <c r="O57" s="11">
        <v>11097</v>
      </c>
      <c r="P57" s="11">
        <v>204492</v>
      </c>
      <c r="Q57" s="11">
        <v>695322</v>
      </c>
      <c r="R57" s="75">
        <f t="shared" si="4"/>
        <v>3.3338863263681784</v>
      </c>
      <c r="S57" s="11">
        <v>204582</v>
      </c>
      <c r="T57" s="11">
        <v>208562</v>
      </c>
    </row>
    <row r="58" spans="1:20" ht="14.25">
      <c r="A58" s="12" t="s">
        <v>60</v>
      </c>
      <c r="B58" s="11">
        <v>507693</v>
      </c>
      <c r="C58" s="11">
        <v>8235</v>
      </c>
      <c r="D58" s="11">
        <v>30280</v>
      </c>
      <c r="E58" s="11">
        <v>27817</v>
      </c>
      <c r="F58" s="11">
        <v>73</v>
      </c>
      <c r="G58" s="11">
        <f t="shared" si="0"/>
        <v>66405</v>
      </c>
      <c r="H58" s="11">
        <v>1474</v>
      </c>
      <c r="I58" s="11">
        <v>1</v>
      </c>
      <c r="J58" s="11">
        <f t="shared" si="1"/>
        <v>1475</v>
      </c>
      <c r="K58" s="11">
        <v>1759</v>
      </c>
      <c r="L58" s="11">
        <f t="shared" si="2"/>
        <v>577332</v>
      </c>
      <c r="M58" s="75">
        <f t="shared" si="3"/>
        <v>2.2365073216084297</v>
      </c>
      <c r="N58" s="11">
        <v>35704</v>
      </c>
      <c r="O58" s="11">
        <v>94185</v>
      </c>
      <c r="P58" s="11">
        <v>350585</v>
      </c>
      <c r="Q58" s="11">
        <v>1347996</v>
      </c>
      <c r="R58" s="75">
        <f t="shared" si="4"/>
        <v>5.2219570775548156</v>
      </c>
      <c r="S58" s="11">
        <v>250046</v>
      </c>
      <c r="T58" s="11">
        <v>258140</v>
      </c>
    </row>
    <row r="59" spans="1:20" ht="14.25">
      <c r="A59" s="12" t="s">
        <v>61</v>
      </c>
      <c r="B59" s="11">
        <v>184056</v>
      </c>
      <c r="C59" s="11">
        <v>0</v>
      </c>
      <c r="D59" s="11">
        <v>7137</v>
      </c>
      <c r="E59" s="11">
        <v>5733</v>
      </c>
      <c r="F59" s="11">
        <v>58</v>
      </c>
      <c r="G59" s="11">
        <f t="shared" si="0"/>
        <v>12928</v>
      </c>
      <c r="H59" s="11">
        <v>72</v>
      </c>
      <c r="I59" s="11">
        <v>0</v>
      </c>
      <c r="J59" s="11">
        <f t="shared" si="1"/>
        <v>72</v>
      </c>
      <c r="K59" s="11">
        <v>0</v>
      </c>
      <c r="L59" s="11">
        <f t="shared" si="2"/>
        <v>197056</v>
      </c>
      <c r="M59" s="75">
        <f t="shared" si="3"/>
        <v>1.1465076363636364</v>
      </c>
      <c r="N59" s="11">
        <v>15373</v>
      </c>
      <c r="O59" s="11">
        <v>7539</v>
      </c>
      <c r="P59" s="11">
        <v>62110</v>
      </c>
      <c r="Q59" s="11">
        <v>237271</v>
      </c>
      <c r="R59" s="75">
        <f t="shared" si="4"/>
        <v>1.3804858181818183</v>
      </c>
      <c r="S59" s="11">
        <v>193810</v>
      </c>
      <c r="T59" s="17">
        <v>171875</v>
      </c>
    </row>
    <row r="60" spans="1:20" ht="14.25">
      <c r="A60" s="12" t="s">
        <v>62</v>
      </c>
      <c r="B60" s="11">
        <v>274389</v>
      </c>
      <c r="C60" s="11">
        <v>0</v>
      </c>
      <c r="D60" s="11">
        <v>15089</v>
      </c>
      <c r="E60" s="11">
        <v>19859</v>
      </c>
      <c r="F60" s="11">
        <v>58</v>
      </c>
      <c r="G60" s="11">
        <f t="shared" si="0"/>
        <v>35006</v>
      </c>
      <c r="H60" s="11">
        <v>936</v>
      </c>
      <c r="I60" s="11">
        <v>0</v>
      </c>
      <c r="J60" s="11">
        <f t="shared" si="1"/>
        <v>936</v>
      </c>
      <c r="K60" s="11">
        <v>28938</v>
      </c>
      <c r="L60" s="11">
        <f t="shared" si="2"/>
        <v>339269</v>
      </c>
      <c r="M60" s="75">
        <f t="shared" si="3"/>
        <v>2.2261015058561071</v>
      </c>
      <c r="N60" s="11">
        <v>22012</v>
      </c>
      <c r="O60" s="11">
        <v>29821</v>
      </c>
      <c r="P60" s="11">
        <v>166766</v>
      </c>
      <c r="Q60" s="11">
        <v>660673</v>
      </c>
      <c r="R60" s="75">
        <f t="shared" si="4"/>
        <v>4.3349824480824122</v>
      </c>
      <c r="S60" s="11">
        <v>157199</v>
      </c>
      <c r="T60" s="11">
        <v>152405</v>
      </c>
    </row>
    <row r="61" spans="1:20" ht="14.25">
      <c r="A61" s="12" t="s">
        <v>63</v>
      </c>
      <c r="B61" s="11">
        <v>603771</v>
      </c>
      <c r="C61" s="11">
        <v>0</v>
      </c>
      <c r="D61" s="11">
        <v>22566</v>
      </c>
      <c r="E61" s="11">
        <v>35765</v>
      </c>
      <c r="F61" s="11">
        <v>91</v>
      </c>
      <c r="G61" s="11">
        <f t="shared" si="0"/>
        <v>58422</v>
      </c>
      <c r="H61" s="11">
        <v>917</v>
      </c>
      <c r="I61" s="11">
        <v>24</v>
      </c>
      <c r="J61" s="11">
        <f t="shared" si="1"/>
        <v>941</v>
      </c>
      <c r="K61" s="11">
        <v>384</v>
      </c>
      <c r="L61" s="11">
        <f t="shared" si="2"/>
        <v>663518</v>
      </c>
      <c r="M61" s="75">
        <f t="shared" si="3"/>
        <v>2.6646025091160266</v>
      </c>
      <c r="N61" s="11">
        <v>63976</v>
      </c>
      <c r="O61" s="11">
        <v>561</v>
      </c>
      <c r="P61" s="11">
        <v>147046</v>
      </c>
      <c r="Q61" s="11">
        <v>452655</v>
      </c>
      <c r="R61" s="75">
        <f t="shared" si="4"/>
        <v>1.8178039612548793</v>
      </c>
      <c r="S61" s="11">
        <v>249345</v>
      </c>
      <c r="T61" s="17">
        <v>249012</v>
      </c>
    </row>
    <row r="62" spans="1:20" s="9" customFormat="1" ht="14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>
        <f t="shared" si="2"/>
        <v>0</v>
      </c>
      <c r="M62" s="74"/>
      <c r="N62" s="8"/>
      <c r="O62" s="8"/>
      <c r="P62" s="8"/>
      <c r="Q62" s="8"/>
      <c r="R62" s="74"/>
      <c r="S62" s="8"/>
      <c r="T62" s="8"/>
    </row>
    <row r="63" spans="1:20" ht="15">
      <c r="A63" s="1" t="s">
        <v>311</v>
      </c>
      <c r="L63" s="11">
        <f t="shared" si="2"/>
        <v>0</v>
      </c>
      <c r="S63" s="11"/>
    </row>
    <row r="64" spans="1:20" ht="14.25">
      <c r="A64" s="12" t="s">
        <v>64</v>
      </c>
      <c r="B64" s="11">
        <v>10701</v>
      </c>
      <c r="C64" s="11">
        <v>0</v>
      </c>
      <c r="D64" s="11">
        <v>115</v>
      </c>
      <c r="E64" s="11">
        <v>701</v>
      </c>
      <c r="F64" s="11">
        <v>58</v>
      </c>
      <c r="G64" s="11">
        <f t="shared" si="0"/>
        <v>874</v>
      </c>
      <c r="H64" s="11">
        <v>60</v>
      </c>
      <c r="I64" s="11">
        <v>0</v>
      </c>
      <c r="J64" s="11">
        <f t="shared" si="1"/>
        <v>60</v>
      </c>
      <c r="K64" s="11">
        <v>0</v>
      </c>
      <c r="L64" s="11">
        <f t="shared" si="2"/>
        <v>11635</v>
      </c>
      <c r="M64" s="75">
        <f t="shared" si="3"/>
        <v>3.0442176870748301</v>
      </c>
      <c r="N64" s="11">
        <v>1120</v>
      </c>
      <c r="O64" s="11">
        <v>157</v>
      </c>
      <c r="P64" s="11">
        <v>986</v>
      </c>
      <c r="Q64" s="11">
        <v>9616</v>
      </c>
      <c r="R64" s="75">
        <f t="shared" si="4"/>
        <v>2.5159602302459447</v>
      </c>
      <c r="S64" s="11">
        <v>3677</v>
      </c>
      <c r="T64" s="22">
        <v>3822</v>
      </c>
    </row>
    <row r="65" spans="1:20" ht="14.25">
      <c r="A65" s="12" t="s">
        <v>65</v>
      </c>
      <c r="B65" s="11">
        <v>37170</v>
      </c>
      <c r="C65" s="11">
        <v>0</v>
      </c>
      <c r="D65" s="11">
        <v>301</v>
      </c>
      <c r="E65" s="11">
        <v>567</v>
      </c>
      <c r="F65" s="11">
        <v>58</v>
      </c>
      <c r="G65" s="11">
        <f t="shared" si="0"/>
        <v>926</v>
      </c>
      <c r="H65" s="11">
        <v>0</v>
      </c>
      <c r="I65" s="11">
        <v>0</v>
      </c>
      <c r="J65" s="11">
        <f t="shared" si="1"/>
        <v>0</v>
      </c>
      <c r="K65" s="11">
        <v>34</v>
      </c>
      <c r="L65" s="11">
        <f t="shared" si="2"/>
        <v>38130</v>
      </c>
      <c r="M65" s="75">
        <f t="shared" si="3"/>
        <v>2.206214198923798</v>
      </c>
      <c r="N65" s="11">
        <v>17166</v>
      </c>
      <c r="O65" s="11">
        <v>30</v>
      </c>
      <c r="P65" s="11">
        <v>6230</v>
      </c>
      <c r="Q65" s="11">
        <v>14873</v>
      </c>
      <c r="R65" s="75">
        <f t="shared" si="4"/>
        <v>0.86055661632818381</v>
      </c>
      <c r="S65" s="11">
        <v>17320</v>
      </c>
      <c r="T65" s="22">
        <v>17283</v>
      </c>
    </row>
    <row r="66" spans="1:20">
      <c r="S66" s="11"/>
      <c r="T66" s="11"/>
    </row>
    <row r="67" spans="1:20">
      <c r="A67" s="14" t="s">
        <v>66</v>
      </c>
      <c r="B67" s="15">
        <f>SUM(B4:B66)</f>
        <v>5635512</v>
      </c>
      <c r="C67" s="15">
        <f>SUM(C4:C66)</f>
        <v>8839</v>
      </c>
      <c r="D67" s="15">
        <f>SUM(D4:D66)</f>
        <v>193846</v>
      </c>
      <c r="E67" s="15">
        <f>SUM(E4:E66)</f>
        <v>238678</v>
      </c>
      <c r="F67" s="15">
        <f>SUM(F4:F66)</f>
        <v>3211</v>
      </c>
      <c r="G67" s="15">
        <f t="shared" si="0"/>
        <v>444574</v>
      </c>
      <c r="H67" s="15">
        <f>SUM(H4:H66)</f>
        <v>9909</v>
      </c>
      <c r="I67" s="15">
        <f>SUM(I4:I66)</f>
        <v>35</v>
      </c>
      <c r="J67" s="11">
        <f t="shared" si="1"/>
        <v>9944</v>
      </c>
      <c r="K67" s="15">
        <f>SUM(K4:K66)</f>
        <v>77990</v>
      </c>
      <c r="L67" s="15">
        <f t="shared" si="2"/>
        <v>6168020</v>
      </c>
      <c r="M67" s="76">
        <f t="shared" si="3"/>
        <v>2.1192012478784004</v>
      </c>
      <c r="N67" s="15">
        <f>SUM(N4:N66)</f>
        <v>383418</v>
      </c>
      <c r="O67" s="15">
        <f>SUM(O4:O66)</f>
        <v>300711</v>
      </c>
      <c r="P67" s="15">
        <f>SUM(P4:P66)</f>
        <v>2026524</v>
      </c>
      <c r="Q67" s="15">
        <f>SUM(Q4:Q66)</f>
        <v>8021714</v>
      </c>
      <c r="R67" s="76">
        <f t="shared" si="4"/>
        <v>2.7560913095164472</v>
      </c>
      <c r="S67" s="15">
        <v>2921088</v>
      </c>
      <c r="T67" s="15">
        <f>SUM(T4:T62)</f>
        <v>2910540</v>
      </c>
    </row>
    <row r="69" spans="1:20" ht="24.75" customHeight="1">
      <c r="A69" s="169" t="s">
        <v>764</v>
      </c>
      <c r="B69" s="170"/>
      <c r="C69" s="170"/>
      <c r="D69" s="170"/>
      <c r="E69" s="170"/>
    </row>
  </sheetData>
  <mergeCells count="1">
    <mergeCell ref="A69:E69"/>
  </mergeCells>
  <phoneticPr fontId="2" type="noConversion"/>
  <pageMargins left="0.75" right="0.75" top="1" bottom="1" header="0.5" footer="0.5"/>
  <pageSetup scale="47" orientation="landscape" horizontalDpi="4294967293" verticalDpi="0" r:id="rId1"/>
  <headerFooter alignWithMargins="0">
    <oddHeader>&amp;C&amp;"Arial,Bold"&amp;14Public Library System Materials FY06</oddHeader>
    <oddFooter>&amp;LMississippi Public Library Statistics, FY06, Public Library Materials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70"/>
  <sheetViews>
    <sheetView tabSelected="1" topLeftCell="H29" zoomScaleNormal="100" workbookViewId="0">
      <selection activeCell="Q55" sqref="Q55"/>
    </sheetView>
  </sheetViews>
  <sheetFormatPr defaultRowHeight="12.75"/>
  <cols>
    <col min="1" max="1" width="57.7109375" bestFit="1" customWidth="1"/>
    <col min="2" max="2" width="10.85546875" style="11" customWidth="1"/>
    <col min="3" max="3" width="10.7109375" style="11" customWidth="1"/>
    <col min="4" max="4" width="12" style="11" customWidth="1"/>
    <col min="5" max="5" width="12.140625" style="11" customWidth="1"/>
    <col min="6" max="6" width="12.28515625" style="11" customWidth="1"/>
    <col min="7" max="7" width="9.140625" style="11"/>
    <col min="8" max="8" width="9.140625" style="75"/>
    <col min="9" max="9" width="13" style="11" customWidth="1"/>
    <col min="10" max="10" width="12.42578125" style="75" customWidth="1"/>
    <col min="11" max="11" width="11.85546875" customWidth="1"/>
    <col min="12" max="12" width="12.85546875" style="11" customWidth="1"/>
    <col min="13" max="13" width="11.5703125" bestFit="1" customWidth="1"/>
    <col min="14" max="14" width="12.140625" style="11" customWidth="1"/>
    <col min="15" max="15" width="16.85546875" customWidth="1"/>
    <col min="16" max="16" width="13.140625" customWidth="1"/>
    <col min="17" max="17" width="11.7109375" customWidth="1"/>
    <col min="18" max="18" width="9.140625" style="11"/>
    <col min="19" max="20" width="0" hidden="1" customWidth="1"/>
  </cols>
  <sheetData>
    <row r="1" spans="1:20" ht="15">
      <c r="A1" s="1" t="s">
        <v>0</v>
      </c>
      <c r="B1" s="172" t="s">
        <v>341</v>
      </c>
      <c r="C1" s="172"/>
      <c r="D1" s="172"/>
      <c r="E1" s="172"/>
      <c r="F1" s="82"/>
      <c r="G1" s="82"/>
      <c r="H1" s="83"/>
      <c r="I1" s="82"/>
      <c r="J1" s="80"/>
      <c r="K1" s="84"/>
      <c r="L1" s="81"/>
      <c r="M1" s="84"/>
      <c r="N1" s="81"/>
      <c r="O1" s="173" t="s">
        <v>342</v>
      </c>
      <c r="P1" s="85"/>
      <c r="Q1" s="175" t="s">
        <v>343</v>
      </c>
      <c r="R1" s="175"/>
    </row>
    <row r="2" spans="1:20" s="68" customFormat="1" ht="47.25" customHeight="1">
      <c r="A2" s="144"/>
      <c r="B2" s="151" t="s">
        <v>344</v>
      </c>
      <c r="C2" s="151" t="s">
        <v>345</v>
      </c>
      <c r="D2" s="151" t="s">
        <v>346</v>
      </c>
      <c r="E2" s="151" t="s">
        <v>347</v>
      </c>
      <c r="F2" s="151" t="s">
        <v>348</v>
      </c>
      <c r="G2" s="151" t="s">
        <v>349</v>
      </c>
      <c r="H2" s="152" t="s">
        <v>350</v>
      </c>
      <c r="I2" s="151" t="s">
        <v>351</v>
      </c>
      <c r="J2" s="152" t="s">
        <v>352</v>
      </c>
      <c r="K2" s="153" t="s">
        <v>353</v>
      </c>
      <c r="L2" s="151" t="s">
        <v>354</v>
      </c>
      <c r="M2" s="153" t="s">
        <v>355</v>
      </c>
      <c r="N2" s="151" t="s">
        <v>356</v>
      </c>
      <c r="O2" s="174"/>
      <c r="P2" s="153" t="s">
        <v>357</v>
      </c>
      <c r="Q2" s="153" t="s">
        <v>358</v>
      </c>
      <c r="R2" s="151" t="s">
        <v>359</v>
      </c>
    </row>
    <row r="3" spans="1:20" ht="15">
      <c r="A3" s="1" t="s">
        <v>10</v>
      </c>
    </row>
    <row r="4" spans="1:20" ht="14.25">
      <c r="A4" s="12" t="s">
        <v>11</v>
      </c>
      <c r="B4" s="11">
        <v>0</v>
      </c>
      <c r="C4" s="11">
        <v>0</v>
      </c>
      <c r="D4" s="86">
        <v>3</v>
      </c>
      <c r="E4" s="11">
        <v>3</v>
      </c>
      <c r="F4" s="11">
        <v>2182</v>
      </c>
      <c r="G4" s="11">
        <v>11281</v>
      </c>
      <c r="H4" s="75">
        <f>G4/T4</f>
        <v>1.4328718404674203</v>
      </c>
      <c r="I4" s="11">
        <v>4442</v>
      </c>
      <c r="J4" s="75">
        <f>(I4/T4)</f>
        <v>0.56420678267496505</v>
      </c>
      <c r="K4" s="11">
        <v>2</v>
      </c>
      <c r="L4" s="11">
        <v>129</v>
      </c>
      <c r="M4" s="11">
        <v>3</v>
      </c>
      <c r="N4" s="11">
        <v>141</v>
      </c>
      <c r="O4" s="11">
        <v>0</v>
      </c>
      <c r="P4" s="11">
        <v>0</v>
      </c>
      <c r="Q4" s="11">
        <v>7</v>
      </c>
      <c r="R4" s="11">
        <v>2575</v>
      </c>
      <c r="S4" s="11">
        <v>7852</v>
      </c>
      <c r="T4" s="17">
        <v>7873</v>
      </c>
    </row>
    <row r="5" spans="1:20" ht="14.25">
      <c r="A5" s="12" t="s">
        <v>12</v>
      </c>
      <c r="B5" s="11">
        <v>0</v>
      </c>
      <c r="C5" s="11">
        <v>0</v>
      </c>
      <c r="D5" s="86">
        <v>54</v>
      </c>
      <c r="E5" s="11">
        <v>38</v>
      </c>
      <c r="F5" s="11">
        <v>2191</v>
      </c>
      <c r="G5" s="11">
        <v>12393</v>
      </c>
      <c r="H5" s="75">
        <f t="shared" ref="H5:H67" si="0">G5/T5</f>
        <v>1.2001743172574084</v>
      </c>
      <c r="I5" s="11">
        <v>4508</v>
      </c>
      <c r="J5" s="75">
        <f t="shared" ref="J5:J67" si="1">(I5/T5)</f>
        <v>0.4365678868874685</v>
      </c>
      <c r="K5" s="11">
        <v>37</v>
      </c>
      <c r="L5" s="11">
        <v>324</v>
      </c>
      <c r="M5" s="11">
        <v>92</v>
      </c>
      <c r="N5" s="11">
        <v>2134</v>
      </c>
      <c r="O5" s="11">
        <v>5</v>
      </c>
      <c r="P5" s="11">
        <v>556</v>
      </c>
      <c r="Q5" s="11">
        <v>4</v>
      </c>
      <c r="R5" s="11">
        <v>1245</v>
      </c>
      <c r="S5" s="11">
        <v>10397</v>
      </c>
      <c r="T5" s="17">
        <v>10326</v>
      </c>
    </row>
    <row r="6" spans="1:20" ht="14.25">
      <c r="A6" s="12" t="s">
        <v>13</v>
      </c>
      <c r="B6" s="11">
        <v>0</v>
      </c>
      <c r="C6" s="11">
        <v>0</v>
      </c>
      <c r="D6" s="86">
        <v>17</v>
      </c>
      <c r="E6" s="11">
        <v>11</v>
      </c>
      <c r="F6" s="11">
        <v>4984</v>
      </c>
      <c r="G6" s="11">
        <v>33620</v>
      </c>
      <c r="H6" s="75">
        <f t="shared" si="0"/>
        <v>2.92678680247236</v>
      </c>
      <c r="I6" s="11">
        <v>2118</v>
      </c>
      <c r="J6" s="75">
        <f t="shared" si="1"/>
        <v>0.18438234525985897</v>
      </c>
      <c r="K6" s="11">
        <v>52</v>
      </c>
      <c r="L6" s="11">
        <v>628</v>
      </c>
      <c r="M6" s="11">
        <v>74</v>
      </c>
      <c r="N6" s="11">
        <v>886</v>
      </c>
      <c r="O6" s="11">
        <v>16</v>
      </c>
      <c r="P6" s="11">
        <v>76</v>
      </c>
      <c r="Q6" s="11">
        <v>9</v>
      </c>
      <c r="R6" s="11">
        <v>8485</v>
      </c>
      <c r="S6" s="11">
        <v>11492</v>
      </c>
      <c r="T6" s="17">
        <v>11487</v>
      </c>
    </row>
    <row r="7" spans="1:20" ht="14.25">
      <c r="A7" s="12" t="s">
        <v>14</v>
      </c>
      <c r="B7" s="11">
        <v>0</v>
      </c>
      <c r="C7" s="11">
        <v>0</v>
      </c>
      <c r="D7" s="86">
        <v>109</v>
      </c>
      <c r="E7" s="11">
        <v>96</v>
      </c>
      <c r="F7" s="11">
        <v>32473</v>
      </c>
      <c r="G7" s="11">
        <v>32165</v>
      </c>
      <c r="H7" s="75">
        <f t="shared" si="0"/>
        <v>3.0948715481574136</v>
      </c>
      <c r="I7" s="11">
        <v>7344</v>
      </c>
      <c r="J7" s="75">
        <f t="shared" si="1"/>
        <v>0.7066294621379775</v>
      </c>
      <c r="K7" s="11">
        <v>40</v>
      </c>
      <c r="L7" s="11">
        <v>1120</v>
      </c>
      <c r="M7" s="11">
        <v>93</v>
      </c>
      <c r="N7" s="11">
        <v>1920</v>
      </c>
      <c r="O7" s="11">
        <v>2</v>
      </c>
      <c r="P7" s="11">
        <v>334</v>
      </c>
      <c r="Q7" s="11">
        <v>14</v>
      </c>
      <c r="R7" s="11">
        <v>8376</v>
      </c>
      <c r="S7" s="11">
        <v>10527</v>
      </c>
      <c r="T7" s="17">
        <v>10393</v>
      </c>
    </row>
    <row r="8" spans="1:20" ht="14.25">
      <c r="A8" s="12" t="s">
        <v>15</v>
      </c>
      <c r="B8" s="11">
        <v>0</v>
      </c>
      <c r="C8" s="11">
        <v>0</v>
      </c>
      <c r="D8" s="86">
        <v>0</v>
      </c>
      <c r="E8" s="11">
        <v>0</v>
      </c>
      <c r="F8" s="11">
        <v>3000</v>
      </c>
      <c r="G8" s="11">
        <v>7580</v>
      </c>
      <c r="H8" s="75">
        <f t="shared" si="0"/>
        <v>0.81601894714178058</v>
      </c>
      <c r="I8" s="11">
        <v>4050</v>
      </c>
      <c r="J8" s="75">
        <f t="shared" si="1"/>
        <v>0.43599956938314133</v>
      </c>
      <c r="K8" s="11">
        <v>2</v>
      </c>
      <c r="L8" s="11">
        <v>60</v>
      </c>
      <c r="M8" s="11">
        <v>14</v>
      </c>
      <c r="N8" s="11">
        <v>296</v>
      </c>
      <c r="O8" s="11">
        <v>0</v>
      </c>
      <c r="P8" s="11">
        <v>0</v>
      </c>
      <c r="Q8" s="11">
        <v>4</v>
      </c>
      <c r="R8" s="11">
        <v>5200</v>
      </c>
      <c r="S8" s="11">
        <v>9512</v>
      </c>
      <c r="T8" s="17">
        <v>9289</v>
      </c>
    </row>
    <row r="9" spans="1:20" ht="14.25">
      <c r="A9" s="12" t="s">
        <v>16</v>
      </c>
      <c r="B9" s="11">
        <v>0</v>
      </c>
      <c r="C9" s="11">
        <v>0</v>
      </c>
      <c r="D9" s="86">
        <v>534</v>
      </c>
      <c r="E9" s="11">
        <v>8</v>
      </c>
      <c r="F9" s="11">
        <v>9250</v>
      </c>
      <c r="G9" s="11">
        <v>19572</v>
      </c>
      <c r="H9" s="75">
        <f t="shared" si="0"/>
        <v>1.6240975852626338</v>
      </c>
      <c r="I9" s="11">
        <v>7635</v>
      </c>
      <c r="J9" s="75">
        <f t="shared" si="1"/>
        <v>0.63355738113019666</v>
      </c>
      <c r="K9" s="11">
        <v>11</v>
      </c>
      <c r="L9" s="11">
        <v>200</v>
      </c>
      <c r="M9" s="11">
        <v>31</v>
      </c>
      <c r="N9" s="11">
        <v>1150</v>
      </c>
      <c r="O9" s="11">
        <v>1</v>
      </c>
      <c r="P9" s="11">
        <v>960</v>
      </c>
      <c r="Q9" s="11">
        <v>18</v>
      </c>
      <c r="R9" s="11">
        <v>7469</v>
      </c>
      <c r="S9" s="11">
        <v>12202</v>
      </c>
      <c r="T9" s="17">
        <v>12051</v>
      </c>
    </row>
    <row r="10" spans="1:20" ht="14.25">
      <c r="A10" s="12" t="s">
        <v>17</v>
      </c>
      <c r="B10" s="11">
        <v>0</v>
      </c>
      <c r="C10" s="11">
        <v>0</v>
      </c>
      <c r="D10" s="86">
        <v>0</v>
      </c>
      <c r="E10" s="11">
        <v>0</v>
      </c>
      <c r="F10" s="11">
        <v>1905</v>
      </c>
      <c r="G10" s="11">
        <v>15175</v>
      </c>
      <c r="H10" s="75">
        <f t="shared" si="0"/>
        <v>1.982105538140021</v>
      </c>
      <c r="I10" s="11">
        <v>3015</v>
      </c>
      <c r="J10" s="75">
        <f t="shared" si="1"/>
        <v>0.39380877742946707</v>
      </c>
      <c r="K10" s="11">
        <v>36</v>
      </c>
      <c r="L10" s="11">
        <v>3559</v>
      </c>
      <c r="M10" s="11">
        <v>42</v>
      </c>
      <c r="N10" s="11">
        <v>5259</v>
      </c>
      <c r="O10" s="11">
        <v>20</v>
      </c>
      <c r="P10" s="11">
        <v>1894</v>
      </c>
      <c r="Q10" s="11">
        <v>8</v>
      </c>
      <c r="R10" s="11">
        <v>4125</v>
      </c>
      <c r="S10" s="11">
        <v>7876</v>
      </c>
      <c r="T10" s="18">
        <v>7656</v>
      </c>
    </row>
    <row r="11" spans="1:20" ht="14.25">
      <c r="A11" s="12" t="s">
        <v>18</v>
      </c>
      <c r="B11" s="11">
        <v>0</v>
      </c>
      <c r="C11" s="11">
        <v>0</v>
      </c>
      <c r="D11" s="86">
        <v>100</v>
      </c>
      <c r="E11" s="11">
        <v>50</v>
      </c>
      <c r="F11" s="11">
        <v>777</v>
      </c>
      <c r="G11" s="11">
        <v>6036</v>
      </c>
      <c r="H11" s="75">
        <f t="shared" si="0"/>
        <v>0.43745470358022903</v>
      </c>
      <c r="I11" s="11">
        <v>4040</v>
      </c>
      <c r="J11" s="75">
        <f t="shared" si="1"/>
        <v>0.29279605739962311</v>
      </c>
      <c r="K11" s="11">
        <v>4</v>
      </c>
      <c r="L11" s="11">
        <v>66</v>
      </c>
      <c r="M11" s="11">
        <v>23</v>
      </c>
      <c r="N11" s="11">
        <v>535</v>
      </c>
      <c r="O11" s="11">
        <v>0</v>
      </c>
      <c r="P11" s="11">
        <v>0</v>
      </c>
      <c r="Q11" s="11">
        <v>3</v>
      </c>
      <c r="R11" s="11">
        <v>1734</v>
      </c>
      <c r="S11" s="11">
        <v>14191</v>
      </c>
      <c r="T11" s="17">
        <v>13798</v>
      </c>
    </row>
    <row r="12" spans="1:20" ht="14.25">
      <c r="A12" s="12" t="s">
        <v>19</v>
      </c>
      <c r="B12" s="11">
        <v>0</v>
      </c>
      <c r="C12" s="11">
        <v>0</v>
      </c>
      <c r="D12" s="86">
        <v>7</v>
      </c>
      <c r="E12" s="11">
        <v>5</v>
      </c>
      <c r="F12" s="11">
        <v>483</v>
      </c>
      <c r="G12" s="11">
        <v>10517</v>
      </c>
      <c r="H12" s="75">
        <f t="shared" si="0"/>
        <v>0.78479217968808301</v>
      </c>
      <c r="I12" s="11">
        <v>1705</v>
      </c>
      <c r="J12" s="75">
        <f t="shared" si="1"/>
        <v>0.12722931124542944</v>
      </c>
      <c r="K12" s="11">
        <v>13</v>
      </c>
      <c r="L12" s="11">
        <v>226</v>
      </c>
      <c r="M12" s="11">
        <v>17</v>
      </c>
      <c r="N12" s="11">
        <v>401</v>
      </c>
      <c r="O12" s="11">
        <v>1</v>
      </c>
      <c r="P12" s="11">
        <v>93</v>
      </c>
      <c r="Q12" s="11">
        <v>5</v>
      </c>
      <c r="R12" s="11">
        <v>2430</v>
      </c>
      <c r="S12" s="11">
        <v>13417</v>
      </c>
      <c r="T12" s="17">
        <v>13401</v>
      </c>
    </row>
    <row r="13" spans="1:20" s="9" customFormat="1" ht="14.25">
      <c r="A13" s="7"/>
      <c r="B13" s="8"/>
      <c r="C13" s="8"/>
      <c r="D13" s="87"/>
      <c r="E13" s="8"/>
      <c r="F13" s="8"/>
      <c r="G13" s="8"/>
      <c r="H13" s="74"/>
      <c r="I13" s="8"/>
      <c r="J13" s="74"/>
      <c r="K13" s="8"/>
      <c r="L13" s="8"/>
      <c r="M13" s="8"/>
      <c r="N13" s="8"/>
      <c r="R13" s="8"/>
      <c r="S13" s="8"/>
      <c r="T13" s="8"/>
    </row>
    <row r="14" spans="1:20" ht="15">
      <c r="A14" s="1" t="s">
        <v>20</v>
      </c>
      <c r="D14" s="86"/>
      <c r="K14" s="11"/>
      <c r="M14" s="11"/>
      <c r="S14" s="11"/>
      <c r="T14" s="11"/>
    </row>
    <row r="15" spans="1:20" ht="14.25">
      <c r="A15" s="12" t="s">
        <v>21</v>
      </c>
      <c r="B15" s="11">
        <v>0</v>
      </c>
      <c r="C15" s="11">
        <v>0</v>
      </c>
      <c r="D15" s="86">
        <v>742</v>
      </c>
      <c r="E15" s="11">
        <v>567</v>
      </c>
      <c r="F15" s="11">
        <v>2126</v>
      </c>
      <c r="G15" s="11">
        <v>59523</v>
      </c>
      <c r="H15" s="75">
        <f t="shared" si="0"/>
        <v>1.5520181476846058</v>
      </c>
      <c r="I15" s="11">
        <v>31624</v>
      </c>
      <c r="J15" s="75">
        <f t="shared" si="1"/>
        <v>0.82457238214434714</v>
      </c>
      <c r="K15" s="11">
        <v>75</v>
      </c>
      <c r="L15" s="11">
        <v>1230</v>
      </c>
      <c r="M15" s="11">
        <v>88</v>
      </c>
      <c r="N15" s="11">
        <v>2082</v>
      </c>
      <c r="O15" s="11">
        <v>11</v>
      </c>
      <c r="P15" s="11">
        <v>98</v>
      </c>
      <c r="Q15" s="11">
        <v>73</v>
      </c>
      <c r="R15" s="11">
        <v>12947</v>
      </c>
      <c r="S15" s="11">
        <v>38641</v>
      </c>
      <c r="T15" s="17">
        <v>38352</v>
      </c>
    </row>
    <row r="16" spans="1:20" ht="14.25">
      <c r="A16" s="12" t="s">
        <v>22</v>
      </c>
      <c r="B16" s="11">
        <v>724</v>
      </c>
      <c r="C16" s="11">
        <v>480</v>
      </c>
      <c r="D16" s="86">
        <v>327</v>
      </c>
      <c r="E16" s="11">
        <v>221</v>
      </c>
      <c r="F16" s="11">
        <v>10868</v>
      </c>
      <c r="G16" s="11">
        <v>71646</v>
      </c>
      <c r="H16" s="75">
        <f t="shared" si="0"/>
        <v>2.5209711470795213</v>
      </c>
      <c r="I16" s="11">
        <v>13683</v>
      </c>
      <c r="J16" s="75">
        <f t="shared" si="1"/>
        <v>0.48145672061928219</v>
      </c>
      <c r="K16" s="11">
        <v>62</v>
      </c>
      <c r="L16" s="11">
        <v>4396</v>
      </c>
      <c r="M16" s="11">
        <v>167</v>
      </c>
      <c r="N16" s="11">
        <v>5719</v>
      </c>
      <c r="O16" s="11">
        <v>6</v>
      </c>
      <c r="P16" s="11">
        <v>520</v>
      </c>
      <c r="Q16" s="11">
        <v>12</v>
      </c>
      <c r="R16" s="11">
        <v>11833</v>
      </c>
      <c r="S16" s="11">
        <v>29002</v>
      </c>
      <c r="T16" s="17">
        <v>28420</v>
      </c>
    </row>
    <row r="17" spans="1:20" ht="14.25">
      <c r="A17" s="12" t="s">
        <v>23</v>
      </c>
      <c r="B17" s="11">
        <v>132</v>
      </c>
      <c r="C17" s="11">
        <v>81</v>
      </c>
      <c r="D17" s="86">
        <v>0</v>
      </c>
      <c r="E17" s="11">
        <v>0</v>
      </c>
      <c r="F17" s="11">
        <v>11158</v>
      </c>
      <c r="G17" s="11">
        <v>63297</v>
      </c>
      <c r="H17" s="75">
        <f t="shared" si="0"/>
        <v>1.6476299554884557</v>
      </c>
      <c r="I17" s="11">
        <v>16978</v>
      </c>
      <c r="J17" s="75">
        <f t="shared" si="1"/>
        <v>0.44193976624931669</v>
      </c>
      <c r="K17" s="11">
        <v>178</v>
      </c>
      <c r="L17" s="11">
        <v>5666</v>
      </c>
      <c r="M17" s="11">
        <v>391</v>
      </c>
      <c r="N17" s="11">
        <v>7814</v>
      </c>
      <c r="O17" s="11">
        <v>57</v>
      </c>
      <c r="P17" s="11">
        <v>365</v>
      </c>
      <c r="Q17" s="11">
        <v>23</v>
      </c>
      <c r="R17" s="11">
        <v>14652</v>
      </c>
      <c r="S17" s="11">
        <v>38596</v>
      </c>
      <c r="T17" s="19">
        <v>38417</v>
      </c>
    </row>
    <row r="18" spans="1:20" ht="14.25">
      <c r="A18" s="12" t="s">
        <v>24</v>
      </c>
      <c r="B18" s="11">
        <v>594</v>
      </c>
      <c r="C18" s="11">
        <v>220</v>
      </c>
      <c r="D18" s="86">
        <v>194</v>
      </c>
      <c r="E18" s="11">
        <v>123</v>
      </c>
      <c r="F18" s="11">
        <v>49289</v>
      </c>
      <c r="G18" s="11">
        <v>42862</v>
      </c>
      <c r="H18" s="75">
        <f t="shared" si="0"/>
        <v>1.1963268951657922</v>
      </c>
      <c r="I18" s="11">
        <v>10547</v>
      </c>
      <c r="J18" s="75">
        <f t="shared" si="1"/>
        <v>0.29437869822485208</v>
      </c>
      <c r="K18" s="11">
        <v>218</v>
      </c>
      <c r="L18" s="11">
        <v>851</v>
      </c>
      <c r="M18" s="11">
        <v>434</v>
      </c>
      <c r="N18" s="11">
        <v>2296</v>
      </c>
      <c r="O18" s="11">
        <v>108</v>
      </c>
      <c r="P18" s="11">
        <v>1262</v>
      </c>
      <c r="Q18" s="11">
        <v>26</v>
      </c>
      <c r="R18" s="11">
        <v>12466</v>
      </c>
      <c r="S18" s="11">
        <v>35832</v>
      </c>
      <c r="T18" s="20">
        <v>35828</v>
      </c>
    </row>
    <row r="19" spans="1:20" ht="14.25">
      <c r="A19" s="12" t="s">
        <v>25</v>
      </c>
      <c r="B19" s="11">
        <v>59</v>
      </c>
      <c r="C19" s="11">
        <v>0</v>
      </c>
      <c r="D19" s="86">
        <v>59</v>
      </c>
      <c r="E19" s="11">
        <v>0</v>
      </c>
      <c r="F19" s="11">
        <v>8850</v>
      </c>
      <c r="G19" s="11">
        <v>33608</v>
      </c>
      <c r="H19" s="75">
        <f t="shared" si="0"/>
        <v>1.4701019203009491</v>
      </c>
      <c r="I19" s="11">
        <v>8984</v>
      </c>
      <c r="J19" s="75">
        <f t="shared" si="1"/>
        <v>0.39298368400332445</v>
      </c>
      <c r="K19" s="11">
        <v>62</v>
      </c>
      <c r="L19" s="11">
        <v>2070</v>
      </c>
      <c r="M19" s="11">
        <v>62</v>
      </c>
      <c r="N19" s="11">
        <v>2070</v>
      </c>
      <c r="O19" s="11">
        <v>10</v>
      </c>
      <c r="P19" s="11">
        <v>300</v>
      </c>
      <c r="Q19" s="11">
        <v>6</v>
      </c>
      <c r="R19" s="11">
        <v>6575</v>
      </c>
      <c r="S19" s="11">
        <v>22861</v>
      </c>
      <c r="T19" s="20">
        <v>22861</v>
      </c>
    </row>
    <row r="20" spans="1:20" ht="14.25">
      <c r="A20" s="12" t="s">
        <v>26</v>
      </c>
      <c r="B20" s="11">
        <v>0</v>
      </c>
      <c r="C20" s="11">
        <v>0</v>
      </c>
      <c r="D20" s="86">
        <v>148</v>
      </c>
      <c r="E20" s="11">
        <v>77</v>
      </c>
      <c r="F20" s="11">
        <v>14988</v>
      </c>
      <c r="G20" s="11">
        <v>41747</v>
      </c>
      <c r="H20" s="75">
        <f t="shared" si="0"/>
        <v>1.1676829268292683</v>
      </c>
      <c r="I20" s="11">
        <v>7358</v>
      </c>
      <c r="J20" s="75">
        <f t="shared" si="1"/>
        <v>0.20580666815842472</v>
      </c>
      <c r="K20" s="11">
        <v>14</v>
      </c>
      <c r="L20" s="11">
        <v>199</v>
      </c>
      <c r="M20" s="11">
        <v>14</v>
      </c>
      <c r="N20" s="11">
        <v>199</v>
      </c>
      <c r="O20" s="11">
        <v>0</v>
      </c>
      <c r="P20" s="11">
        <v>0</v>
      </c>
      <c r="Q20" s="11">
        <v>5</v>
      </c>
      <c r="R20" s="11">
        <v>4528</v>
      </c>
      <c r="S20" s="11">
        <v>36431</v>
      </c>
      <c r="T20" s="17">
        <v>35752</v>
      </c>
    </row>
    <row r="21" spans="1:20" ht="14.25">
      <c r="A21" s="12" t="s">
        <v>27</v>
      </c>
      <c r="B21" s="11">
        <v>0</v>
      </c>
      <c r="C21" s="11">
        <v>0</v>
      </c>
      <c r="D21" s="86">
        <v>324</v>
      </c>
      <c r="E21" s="11">
        <v>286</v>
      </c>
      <c r="F21" s="11">
        <v>5411</v>
      </c>
      <c r="G21" s="11">
        <v>42714</v>
      </c>
      <c r="H21" s="75">
        <f t="shared" si="0"/>
        <v>1.313428246363888</v>
      </c>
      <c r="I21" s="11">
        <v>5571</v>
      </c>
      <c r="J21" s="75">
        <f t="shared" si="1"/>
        <v>0.17130469542756988</v>
      </c>
      <c r="K21" s="11">
        <v>15</v>
      </c>
      <c r="L21" s="11">
        <v>320</v>
      </c>
      <c r="M21" s="11">
        <v>61</v>
      </c>
      <c r="N21" s="11">
        <v>718</v>
      </c>
      <c r="O21" s="11">
        <v>0</v>
      </c>
      <c r="P21" s="11">
        <v>0</v>
      </c>
      <c r="Q21" s="11">
        <v>13</v>
      </c>
      <c r="R21" s="11">
        <v>8538</v>
      </c>
      <c r="S21" s="11">
        <v>32612</v>
      </c>
      <c r="T21" s="11">
        <v>32521</v>
      </c>
    </row>
    <row r="22" spans="1:20" ht="14.25">
      <c r="A22" s="12" t="s">
        <v>28</v>
      </c>
      <c r="B22" s="11">
        <v>4</v>
      </c>
      <c r="C22" s="11">
        <v>2</v>
      </c>
      <c r="D22" s="86">
        <v>5</v>
      </c>
      <c r="E22" s="11">
        <v>3</v>
      </c>
      <c r="F22" s="11">
        <v>1231</v>
      </c>
      <c r="G22" s="11">
        <v>18709</v>
      </c>
      <c r="H22" s="75">
        <f t="shared" si="0"/>
        <v>0.52182523080355903</v>
      </c>
      <c r="I22" s="11">
        <v>5754</v>
      </c>
      <c r="J22" s="75">
        <f t="shared" si="1"/>
        <v>0.16048866203664966</v>
      </c>
      <c r="K22" s="11">
        <v>31</v>
      </c>
      <c r="L22" s="11">
        <v>618</v>
      </c>
      <c r="M22" s="11">
        <v>94</v>
      </c>
      <c r="N22" s="11">
        <v>1410</v>
      </c>
      <c r="O22" s="11">
        <v>6</v>
      </c>
      <c r="P22" s="11">
        <v>57</v>
      </c>
      <c r="Q22" s="11">
        <v>17</v>
      </c>
      <c r="R22" s="11">
        <v>14040</v>
      </c>
      <c r="S22" s="11">
        <v>35659</v>
      </c>
      <c r="T22" s="17">
        <v>35853</v>
      </c>
    </row>
    <row r="23" spans="1:20" ht="14.25">
      <c r="A23" s="12" t="s">
        <v>29</v>
      </c>
      <c r="B23" s="11">
        <v>0</v>
      </c>
      <c r="C23" s="11">
        <v>0</v>
      </c>
      <c r="D23" s="86">
        <v>36</v>
      </c>
      <c r="E23" s="11">
        <v>18</v>
      </c>
      <c r="F23" s="11">
        <v>136</v>
      </c>
      <c r="G23" s="11">
        <v>41100</v>
      </c>
      <c r="H23" s="75">
        <f t="shared" si="0"/>
        <v>1.3643153526970955</v>
      </c>
      <c r="I23" s="11">
        <v>16675</v>
      </c>
      <c r="J23" s="75">
        <f t="shared" si="1"/>
        <v>0.55352697095435688</v>
      </c>
      <c r="K23" s="11">
        <v>19</v>
      </c>
      <c r="L23" s="11">
        <v>1056</v>
      </c>
      <c r="M23" s="11">
        <v>61</v>
      </c>
      <c r="N23" s="11">
        <v>1266</v>
      </c>
      <c r="O23" s="11">
        <v>1</v>
      </c>
      <c r="P23" s="11">
        <v>35</v>
      </c>
      <c r="Q23" s="11">
        <v>6</v>
      </c>
      <c r="R23" s="11">
        <v>12701</v>
      </c>
      <c r="S23" s="11">
        <v>29905</v>
      </c>
      <c r="T23" s="17">
        <v>30125</v>
      </c>
    </row>
    <row r="24" spans="1:20" ht="14.25">
      <c r="A24" s="12" t="s">
        <v>30</v>
      </c>
      <c r="B24" s="11">
        <v>0</v>
      </c>
      <c r="C24" s="11">
        <v>0</v>
      </c>
      <c r="D24" s="86">
        <v>224</v>
      </c>
      <c r="E24" s="11">
        <v>196</v>
      </c>
      <c r="F24" s="11">
        <v>33174</v>
      </c>
      <c r="G24" s="11">
        <v>309305</v>
      </c>
      <c r="H24" s="75">
        <f t="shared" si="0"/>
        <v>7.9484247314591148</v>
      </c>
      <c r="I24" s="11">
        <v>14396</v>
      </c>
      <c r="J24" s="75">
        <f t="shared" si="1"/>
        <v>0.36994397903068305</v>
      </c>
      <c r="K24" s="11">
        <v>190</v>
      </c>
      <c r="L24" s="11">
        <v>26904</v>
      </c>
      <c r="M24" s="11">
        <v>198</v>
      </c>
      <c r="N24" s="11">
        <v>28460</v>
      </c>
      <c r="O24" s="11">
        <v>24</v>
      </c>
      <c r="P24" s="11">
        <v>864</v>
      </c>
      <c r="Q24" s="11">
        <v>13</v>
      </c>
      <c r="R24" s="11">
        <v>13646</v>
      </c>
      <c r="S24" s="11">
        <v>38393</v>
      </c>
      <c r="T24" s="11">
        <v>38914</v>
      </c>
    </row>
    <row r="25" spans="1:20" ht="14.25">
      <c r="A25" s="12" t="s">
        <v>31</v>
      </c>
      <c r="B25" s="11">
        <v>264</v>
      </c>
      <c r="C25" s="11">
        <v>143</v>
      </c>
      <c r="D25" s="86">
        <v>785</v>
      </c>
      <c r="E25" s="11">
        <v>697</v>
      </c>
      <c r="F25" s="11">
        <v>5901</v>
      </c>
      <c r="G25" s="11">
        <v>32032</v>
      </c>
      <c r="H25" s="75">
        <f t="shared" si="0"/>
        <v>1.0062513743599408</v>
      </c>
      <c r="I25" s="11">
        <v>29175</v>
      </c>
      <c r="J25" s="75">
        <f t="shared" si="1"/>
        <v>0.91650174347375368</v>
      </c>
      <c r="K25" s="11">
        <v>195</v>
      </c>
      <c r="L25" s="11">
        <v>3519</v>
      </c>
      <c r="M25" s="11">
        <v>201</v>
      </c>
      <c r="N25" s="11">
        <v>5148</v>
      </c>
      <c r="O25" s="11">
        <v>6</v>
      </c>
      <c r="P25" s="11">
        <v>120</v>
      </c>
      <c r="Q25" s="11">
        <v>30</v>
      </c>
      <c r="R25" s="11">
        <v>12111</v>
      </c>
      <c r="S25" s="11">
        <v>32311</v>
      </c>
      <c r="T25" s="17">
        <v>31833</v>
      </c>
    </row>
    <row r="26" spans="1:20" ht="14.25">
      <c r="A26" s="12" t="s">
        <v>32</v>
      </c>
      <c r="B26" s="11">
        <v>3</v>
      </c>
      <c r="C26" s="11">
        <v>3</v>
      </c>
      <c r="D26" s="86">
        <v>21</v>
      </c>
      <c r="E26" s="11">
        <v>20</v>
      </c>
      <c r="F26" s="11">
        <v>9149</v>
      </c>
      <c r="G26" s="11">
        <v>82760</v>
      </c>
      <c r="H26" s="75">
        <f>G26/T27</f>
        <v>3.9246929387774458</v>
      </c>
      <c r="I26" s="11">
        <v>10949</v>
      </c>
      <c r="J26" s="75">
        <f t="shared" si="1"/>
        <v>0.40539840047393366</v>
      </c>
      <c r="K26" s="11">
        <v>38</v>
      </c>
      <c r="L26" s="11">
        <v>1038</v>
      </c>
      <c r="M26" s="11">
        <v>153</v>
      </c>
      <c r="N26" s="11">
        <v>2298</v>
      </c>
      <c r="O26" s="11">
        <v>24</v>
      </c>
      <c r="P26" s="11">
        <v>415</v>
      </c>
      <c r="Q26" s="11">
        <v>15</v>
      </c>
      <c r="R26" s="11">
        <v>10360</v>
      </c>
      <c r="S26" s="11">
        <v>26784</v>
      </c>
      <c r="T26" s="17">
        <v>27008</v>
      </c>
    </row>
    <row r="27" spans="1:20" ht="14.25">
      <c r="A27" s="12" t="s">
        <v>33</v>
      </c>
      <c r="B27" s="11">
        <v>60</v>
      </c>
      <c r="C27" s="11">
        <v>45</v>
      </c>
      <c r="D27" s="11">
        <v>525</v>
      </c>
      <c r="E27" s="11">
        <v>453</v>
      </c>
      <c r="F27" s="11">
        <v>5418</v>
      </c>
      <c r="G27" s="11">
        <v>54186</v>
      </c>
      <c r="H27" s="75">
        <f>G27/T28</f>
        <v>1.9401339109885782</v>
      </c>
      <c r="I27" s="11">
        <v>6053</v>
      </c>
      <c r="J27" s="75">
        <f t="shared" si="1"/>
        <v>0.28704889268269551</v>
      </c>
      <c r="K27" s="11">
        <v>74</v>
      </c>
      <c r="L27" s="11">
        <v>1734</v>
      </c>
      <c r="M27" s="11">
        <v>154</v>
      </c>
      <c r="N27" s="11">
        <v>4791</v>
      </c>
      <c r="O27" s="11">
        <v>1</v>
      </c>
      <c r="P27" s="11">
        <v>125</v>
      </c>
      <c r="Q27" s="11">
        <v>10</v>
      </c>
      <c r="R27" s="11">
        <v>7840</v>
      </c>
      <c r="S27" s="11">
        <v>21291</v>
      </c>
      <c r="T27" s="17">
        <v>21087</v>
      </c>
    </row>
    <row r="28" spans="1:20" ht="14.25">
      <c r="A28" s="12" t="s">
        <v>34</v>
      </c>
      <c r="B28" s="11">
        <v>0</v>
      </c>
      <c r="C28" s="11">
        <v>0</v>
      </c>
      <c r="D28" s="86">
        <v>41</v>
      </c>
      <c r="E28" s="11">
        <v>29</v>
      </c>
      <c r="F28" s="11">
        <v>3615</v>
      </c>
      <c r="G28" s="11">
        <v>36688</v>
      </c>
      <c r="H28" s="75">
        <f>(G28/T28)</f>
        <v>1.3136166708439256</v>
      </c>
      <c r="I28" s="11">
        <v>5000</v>
      </c>
      <c r="J28" s="75">
        <f t="shared" si="1"/>
        <v>0.17902538579970639</v>
      </c>
      <c r="K28" s="11">
        <v>15</v>
      </c>
      <c r="L28" s="11">
        <v>900</v>
      </c>
      <c r="M28" s="11">
        <v>140</v>
      </c>
      <c r="N28" s="11">
        <v>6147</v>
      </c>
      <c r="O28" s="11">
        <v>2</v>
      </c>
      <c r="P28" s="11">
        <v>100</v>
      </c>
      <c r="Q28" s="11">
        <v>18</v>
      </c>
      <c r="R28" s="11">
        <v>12000</v>
      </c>
      <c r="S28" s="11">
        <v>28195</v>
      </c>
      <c r="T28" s="21">
        <v>27929</v>
      </c>
    </row>
    <row r="29" spans="1:20" s="9" customFormat="1">
      <c r="A29" s="8"/>
      <c r="B29" s="8"/>
      <c r="C29" s="87"/>
      <c r="D29" s="8"/>
      <c r="F29" s="8"/>
      <c r="G29" s="8"/>
      <c r="H29" s="74"/>
      <c r="I29" s="8"/>
      <c r="J29" s="74"/>
      <c r="K29" s="8"/>
      <c r="L29" s="8"/>
      <c r="M29" s="8"/>
      <c r="N29" s="8"/>
      <c r="R29" s="8"/>
      <c r="S29" s="8"/>
      <c r="T29" s="8"/>
    </row>
    <row r="30" spans="1:20" ht="15">
      <c r="A30" s="1" t="s">
        <v>35</v>
      </c>
      <c r="D30" s="86"/>
      <c r="K30" s="11"/>
      <c r="M30" s="11"/>
      <c r="S30" s="11"/>
      <c r="T30" s="11"/>
    </row>
    <row r="31" spans="1:20" ht="14.25">
      <c r="A31" s="12" t="s">
        <v>36</v>
      </c>
      <c r="B31" s="11">
        <v>22</v>
      </c>
      <c r="C31" s="11">
        <v>22</v>
      </c>
      <c r="D31" s="86">
        <v>955</v>
      </c>
      <c r="E31" s="11">
        <v>786</v>
      </c>
      <c r="F31" s="11">
        <v>11709</v>
      </c>
      <c r="G31" s="11">
        <v>125769</v>
      </c>
      <c r="H31" s="75">
        <f t="shared" si="0"/>
        <v>2.104110551586837</v>
      </c>
      <c r="I31" s="11">
        <v>47595</v>
      </c>
      <c r="J31" s="75">
        <f t="shared" si="1"/>
        <v>0.79626252655881413</v>
      </c>
      <c r="K31" s="11">
        <v>211</v>
      </c>
      <c r="L31" s="11">
        <v>9880</v>
      </c>
      <c r="M31" s="11">
        <v>255</v>
      </c>
      <c r="N31" s="11">
        <v>10626</v>
      </c>
      <c r="O31" s="11">
        <v>18</v>
      </c>
      <c r="P31" s="11">
        <v>1102</v>
      </c>
      <c r="Q31" s="11">
        <v>19</v>
      </c>
      <c r="R31" s="11">
        <v>34134</v>
      </c>
      <c r="S31" s="11">
        <v>59895</v>
      </c>
      <c r="T31" s="17">
        <v>59773</v>
      </c>
    </row>
    <row r="32" spans="1:20" ht="14.25">
      <c r="A32" s="12" t="s">
        <v>37</v>
      </c>
      <c r="B32" s="11">
        <v>120</v>
      </c>
      <c r="C32" s="11">
        <v>51</v>
      </c>
      <c r="D32" s="86">
        <v>53</v>
      </c>
      <c r="E32" s="11">
        <v>30</v>
      </c>
      <c r="F32" s="11">
        <v>30417</v>
      </c>
      <c r="G32" s="11">
        <v>56243</v>
      </c>
      <c r="H32" s="75">
        <f t="shared" si="0"/>
        <v>1.3914301971747358</v>
      </c>
      <c r="I32" s="11">
        <v>42846</v>
      </c>
      <c r="J32" s="75">
        <f t="shared" si="1"/>
        <v>1.0599935676999579</v>
      </c>
      <c r="K32" s="11">
        <v>65</v>
      </c>
      <c r="L32" s="11">
        <v>2481</v>
      </c>
      <c r="M32" s="11">
        <v>123</v>
      </c>
      <c r="N32" s="11">
        <v>4638</v>
      </c>
      <c r="O32" s="11">
        <v>0</v>
      </c>
      <c r="P32" s="11">
        <v>0</v>
      </c>
      <c r="Q32" s="11">
        <v>31</v>
      </c>
      <c r="R32" s="11">
        <v>22595</v>
      </c>
      <c r="S32" s="11">
        <v>46711</v>
      </c>
      <c r="T32" s="17">
        <v>40421</v>
      </c>
    </row>
    <row r="33" spans="1:20" ht="14.25">
      <c r="A33" s="12" t="s">
        <v>38</v>
      </c>
      <c r="B33" s="11">
        <v>204</v>
      </c>
      <c r="C33" s="11">
        <v>179</v>
      </c>
      <c r="D33" s="86">
        <v>911</v>
      </c>
      <c r="E33" s="11">
        <v>732</v>
      </c>
      <c r="F33" s="11">
        <v>9674</v>
      </c>
      <c r="G33" s="11">
        <v>65209</v>
      </c>
      <c r="H33" s="75">
        <f t="shared" si="0"/>
        <v>1.4102292387543252</v>
      </c>
      <c r="I33" s="11">
        <v>11763</v>
      </c>
      <c r="J33" s="75">
        <f t="shared" si="1"/>
        <v>0.25439013840830449</v>
      </c>
      <c r="K33" s="11">
        <v>124</v>
      </c>
      <c r="L33" s="11">
        <v>4016</v>
      </c>
      <c r="M33" s="11">
        <v>141</v>
      </c>
      <c r="N33" s="11">
        <v>4360</v>
      </c>
      <c r="O33" s="11">
        <v>17</v>
      </c>
      <c r="P33" s="11">
        <v>1824</v>
      </c>
      <c r="Q33" s="11">
        <v>22</v>
      </c>
      <c r="R33" s="11">
        <v>10244</v>
      </c>
      <c r="S33" s="11">
        <v>44616</v>
      </c>
      <c r="T33" s="17">
        <v>46240</v>
      </c>
    </row>
    <row r="34" spans="1:20" ht="14.25">
      <c r="A34" s="12" t="s">
        <v>39</v>
      </c>
      <c r="B34" s="11">
        <v>934</v>
      </c>
      <c r="C34" s="11">
        <v>2202</v>
      </c>
      <c r="D34" s="86">
        <v>3337</v>
      </c>
      <c r="E34" s="11">
        <v>670</v>
      </c>
      <c r="F34" s="11">
        <v>6805</v>
      </c>
      <c r="G34" s="11">
        <v>125300</v>
      </c>
      <c r="H34" s="75">
        <f t="shared" si="0"/>
        <v>2.23231783360057</v>
      </c>
      <c r="I34" s="11">
        <v>6180</v>
      </c>
      <c r="J34" s="75">
        <f t="shared" si="1"/>
        <v>0.11010154997327633</v>
      </c>
      <c r="K34" s="11">
        <v>204</v>
      </c>
      <c r="L34" s="11">
        <v>4886</v>
      </c>
      <c r="M34" s="11">
        <v>619</v>
      </c>
      <c r="N34" s="11">
        <v>6498</v>
      </c>
      <c r="O34" s="11">
        <v>103</v>
      </c>
      <c r="P34" s="11">
        <v>2186</v>
      </c>
      <c r="Q34" s="11">
        <v>19</v>
      </c>
      <c r="R34" s="11">
        <v>21071</v>
      </c>
      <c r="S34" s="11">
        <v>55819</v>
      </c>
      <c r="T34" s="11">
        <v>56130</v>
      </c>
    </row>
    <row r="35" spans="1:20" ht="14.25">
      <c r="A35" s="12" t="s">
        <v>40</v>
      </c>
      <c r="B35" s="11">
        <v>35</v>
      </c>
      <c r="C35" s="11">
        <v>27</v>
      </c>
      <c r="D35" s="86">
        <v>120</v>
      </c>
      <c r="E35" s="11">
        <v>94</v>
      </c>
      <c r="F35" s="11">
        <v>27481</v>
      </c>
      <c r="G35" s="11">
        <v>56613</v>
      </c>
      <c r="H35" s="75">
        <f t="shared" si="0"/>
        <v>1.3207278665577977</v>
      </c>
      <c r="I35" s="11">
        <v>20456</v>
      </c>
      <c r="J35" s="75">
        <f t="shared" si="1"/>
        <v>0.47721917648431122</v>
      </c>
      <c r="K35" s="11">
        <v>55</v>
      </c>
      <c r="L35" s="11">
        <v>2162</v>
      </c>
      <c r="M35" s="11">
        <v>63</v>
      </c>
      <c r="N35" s="11">
        <v>2311</v>
      </c>
      <c r="O35" s="11">
        <v>54</v>
      </c>
      <c r="P35" s="11">
        <v>3531</v>
      </c>
      <c r="Q35" s="11">
        <v>11</v>
      </c>
      <c r="R35" s="11">
        <v>11713</v>
      </c>
      <c r="S35" s="11">
        <v>42368</v>
      </c>
      <c r="T35" s="11">
        <v>42865</v>
      </c>
    </row>
    <row r="36" spans="1:20" ht="14.25">
      <c r="A36" s="12" t="s">
        <v>41</v>
      </c>
      <c r="B36" s="11">
        <v>290</v>
      </c>
      <c r="C36" s="11">
        <v>333</v>
      </c>
      <c r="D36" s="86">
        <v>140</v>
      </c>
      <c r="E36" s="11">
        <v>109</v>
      </c>
      <c r="F36" s="11">
        <v>124488</v>
      </c>
      <c r="G36" s="11">
        <v>281250</v>
      </c>
      <c r="H36" s="75">
        <f t="shared" si="0"/>
        <v>4.9256554405506225</v>
      </c>
      <c r="I36" s="11">
        <v>30529</v>
      </c>
      <c r="J36" s="75">
        <f t="shared" si="1"/>
        <v>0.53466785758069313</v>
      </c>
      <c r="K36" s="11">
        <v>84</v>
      </c>
      <c r="L36" s="11">
        <v>3088</v>
      </c>
      <c r="M36" s="11">
        <v>357</v>
      </c>
      <c r="N36" s="11">
        <v>7839</v>
      </c>
      <c r="O36" s="11">
        <v>16</v>
      </c>
      <c r="P36" s="11">
        <v>2039</v>
      </c>
      <c r="Q36" s="11">
        <v>10</v>
      </c>
      <c r="R36" s="11">
        <v>17097</v>
      </c>
      <c r="S36" s="11">
        <v>52659</v>
      </c>
      <c r="T36" s="17">
        <v>57099</v>
      </c>
    </row>
    <row r="37" spans="1:20" ht="14.25">
      <c r="A37" s="12" t="s">
        <v>42</v>
      </c>
      <c r="B37" s="11">
        <v>1121</v>
      </c>
      <c r="C37" s="11">
        <v>1109</v>
      </c>
      <c r="D37" s="86">
        <v>971</v>
      </c>
      <c r="E37" s="11">
        <v>941</v>
      </c>
      <c r="F37" s="11">
        <v>22556</v>
      </c>
      <c r="G37" s="11">
        <v>407441</v>
      </c>
      <c r="H37" s="75">
        <f t="shared" si="0"/>
        <v>9.7864914851199778</v>
      </c>
      <c r="I37" s="11">
        <v>15446</v>
      </c>
      <c r="J37" s="75">
        <f t="shared" si="1"/>
        <v>0.37100377104700599</v>
      </c>
      <c r="K37" s="11">
        <v>90</v>
      </c>
      <c r="L37" s="11">
        <v>6300</v>
      </c>
      <c r="M37" s="11">
        <v>107</v>
      </c>
      <c r="N37" s="11">
        <v>7490</v>
      </c>
      <c r="O37" s="11">
        <v>0</v>
      </c>
      <c r="P37" s="11">
        <v>0</v>
      </c>
      <c r="Q37" s="11">
        <v>16</v>
      </c>
      <c r="R37" s="11">
        <v>12922</v>
      </c>
      <c r="S37" s="11">
        <v>41247</v>
      </c>
      <c r="T37" s="17">
        <v>41633</v>
      </c>
    </row>
    <row r="38" spans="1:20" ht="14.25">
      <c r="A38" s="12" t="s">
        <v>43</v>
      </c>
      <c r="B38" s="11">
        <v>704</v>
      </c>
      <c r="C38" s="11">
        <v>484</v>
      </c>
      <c r="D38" s="86">
        <v>204</v>
      </c>
      <c r="E38" s="11">
        <v>175</v>
      </c>
      <c r="F38" s="11">
        <v>10857</v>
      </c>
      <c r="G38" s="11">
        <v>130302</v>
      </c>
      <c r="H38" s="75">
        <f t="shared" si="0"/>
        <v>2.6426137746410321</v>
      </c>
      <c r="I38" s="11">
        <v>30334</v>
      </c>
      <c r="J38" s="75">
        <f t="shared" si="1"/>
        <v>0.61519428895919526</v>
      </c>
      <c r="K38" s="11">
        <v>161</v>
      </c>
      <c r="L38" s="11">
        <v>4625</v>
      </c>
      <c r="M38" s="11">
        <v>188</v>
      </c>
      <c r="N38" s="11">
        <v>5012</v>
      </c>
      <c r="O38" s="11">
        <v>1</v>
      </c>
      <c r="P38" s="11">
        <v>250</v>
      </c>
      <c r="Q38" s="11">
        <v>10</v>
      </c>
      <c r="R38" s="11">
        <v>13509</v>
      </c>
      <c r="S38" s="11">
        <v>49131</v>
      </c>
      <c r="T38" s="17">
        <v>49308</v>
      </c>
    </row>
    <row r="39" spans="1:20" s="68" customFormat="1" ht="14.25">
      <c r="A39" s="144" t="s">
        <v>44</v>
      </c>
      <c r="B39" s="112">
        <v>2</v>
      </c>
      <c r="C39" s="112">
        <v>0</v>
      </c>
      <c r="D39" s="154">
        <v>1087</v>
      </c>
      <c r="E39" s="112">
        <v>948</v>
      </c>
      <c r="F39" s="112">
        <v>14372</v>
      </c>
      <c r="G39" s="112">
        <v>130457</v>
      </c>
      <c r="H39" s="155">
        <f t="shared" si="0"/>
        <v>2.2489871912010617</v>
      </c>
      <c r="I39" s="112">
        <v>20976</v>
      </c>
      <c r="J39" s="155">
        <f t="shared" si="1"/>
        <v>0.36161152964297411</v>
      </c>
      <c r="K39" s="112">
        <v>90</v>
      </c>
      <c r="L39" s="112">
        <v>1953</v>
      </c>
      <c r="M39" s="112">
        <v>90</v>
      </c>
      <c r="N39" s="112">
        <v>1953</v>
      </c>
      <c r="O39" s="112">
        <v>5</v>
      </c>
      <c r="P39" s="156">
        <v>175</v>
      </c>
      <c r="Q39" s="112">
        <v>19</v>
      </c>
      <c r="R39" s="112">
        <v>30344</v>
      </c>
      <c r="S39" s="112">
        <v>59220</v>
      </c>
      <c r="T39" s="124">
        <v>58007</v>
      </c>
    </row>
    <row r="40" spans="1:20" s="9" customFormat="1" ht="14.25">
      <c r="A40" s="7"/>
      <c r="H40" s="74"/>
      <c r="I40" s="8"/>
      <c r="J40" s="74"/>
      <c r="K40" s="8"/>
      <c r="L40" s="8"/>
      <c r="M40" s="8"/>
      <c r="N40" s="8"/>
      <c r="R40" s="8"/>
      <c r="S40" s="8"/>
      <c r="T40" s="8"/>
    </row>
    <row r="41" spans="1:20" ht="15">
      <c r="A41" s="1" t="s">
        <v>45</v>
      </c>
      <c r="D41" s="86"/>
      <c r="K41" s="11"/>
      <c r="M41" s="11"/>
      <c r="S41" s="11"/>
      <c r="T41" s="11"/>
    </row>
    <row r="42" spans="1:20" ht="14.25">
      <c r="A42" s="12" t="s">
        <v>46</v>
      </c>
      <c r="B42" s="11">
        <v>162</v>
      </c>
      <c r="C42" s="11">
        <v>107</v>
      </c>
      <c r="D42" s="86">
        <v>257</v>
      </c>
      <c r="E42" s="11">
        <v>228</v>
      </c>
      <c r="F42" s="11">
        <v>39329</v>
      </c>
      <c r="G42" s="11">
        <v>142110</v>
      </c>
      <c r="H42" s="75">
        <f t="shared" si="0"/>
        <v>2.2725964306275186</v>
      </c>
      <c r="I42" s="11">
        <v>26001</v>
      </c>
      <c r="J42" s="75">
        <f t="shared" si="1"/>
        <v>0.41580310880829013</v>
      </c>
      <c r="K42" s="11">
        <v>184</v>
      </c>
      <c r="L42" s="11">
        <v>6554</v>
      </c>
      <c r="M42" s="11">
        <v>330</v>
      </c>
      <c r="N42" s="11">
        <v>8446</v>
      </c>
      <c r="O42" s="11">
        <v>136</v>
      </c>
      <c r="P42" s="11">
        <v>3522</v>
      </c>
      <c r="Q42" s="11">
        <v>51</v>
      </c>
      <c r="R42" s="11">
        <v>35330</v>
      </c>
      <c r="S42" s="11">
        <v>62044</v>
      </c>
      <c r="T42" s="11">
        <v>62532</v>
      </c>
    </row>
    <row r="43" spans="1:20" ht="14.25">
      <c r="A43" s="12" t="s">
        <v>47</v>
      </c>
      <c r="B43" s="11">
        <v>50</v>
      </c>
      <c r="C43" s="11">
        <v>50</v>
      </c>
      <c r="D43" s="86">
        <v>458</v>
      </c>
      <c r="E43" s="11">
        <v>438</v>
      </c>
      <c r="F43" s="11">
        <v>5420</v>
      </c>
      <c r="G43" s="11">
        <v>69288</v>
      </c>
      <c r="H43" s="75">
        <f t="shared" si="0"/>
        <v>1.0385670388967998</v>
      </c>
      <c r="I43" s="11">
        <v>31393</v>
      </c>
      <c r="J43" s="75">
        <f t="shared" si="1"/>
        <v>0.47055384845986659</v>
      </c>
      <c r="K43" s="11">
        <v>114</v>
      </c>
      <c r="L43" s="11">
        <v>2719</v>
      </c>
      <c r="M43" s="11">
        <v>130</v>
      </c>
      <c r="N43" s="11">
        <v>2979</v>
      </c>
      <c r="O43" s="11">
        <v>19</v>
      </c>
      <c r="P43" s="11">
        <v>726</v>
      </c>
      <c r="Q43" s="11">
        <v>11</v>
      </c>
      <c r="R43" s="11">
        <v>35497</v>
      </c>
      <c r="S43" s="11">
        <v>66160</v>
      </c>
      <c r="T43" s="11">
        <v>66715</v>
      </c>
    </row>
    <row r="44" spans="1:20" ht="14.25">
      <c r="A44" s="12" t="s">
        <v>48</v>
      </c>
      <c r="B44" s="11">
        <v>690</v>
      </c>
      <c r="C44" s="11">
        <v>112</v>
      </c>
      <c r="D44" s="86">
        <v>868</v>
      </c>
      <c r="E44" s="11">
        <v>181</v>
      </c>
      <c r="F44" s="11">
        <v>40560</v>
      </c>
      <c r="G44" s="11">
        <v>261677</v>
      </c>
      <c r="H44" s="75">
        <f t="shared" si="0"/>
        <v>3.4106277044992441</v>
      </c>
      <c r="I44" s="11">
        <v>64459</v>
      </c>
      <c r="J44" s="75">
        <f t="shared" si="1"/>
        <v>0.8401412856472551</v>
      </c>
      <c r="K44" s="11">
        <v>104</v>
      </c>
      <c r="L44" s="11">
        <v>2369</v>
      </c>
      <c r="M44" s="11">
        <v>118</v>
      </c>
      <c r="N44" s="11">
        <v>2953</v>
      </c>
      <c r="O44" s="11">
        <v>8</v>
      </c>
      <c r="P44" s="11">
        <v>756</v>
      </c>
      <c r="Q44" s="11">
        <v>14</v>
      </c>
      <c r="R44" s="11">
        <v>23305</v>
      </c>
      <c r="S44" s="11">
        <v>77218</v>
      </c>
      <c r="T44" s="11">
        <v>76724</v>
      </c>
    </row>
    <row r="45" spans="1:20" ht="14.25">
      <c r="A45" s="12" t="s">
        <v>49</v>
      </c>
      <c r="B45" s="11">
        <v>143</v>
      </c>
      <c r="C45" s="11">
        <v>105</v>
      </c>
      <c r="D45" s="86">
        <v>1447</v>
      </c>
      <c r="E45" s="11">
        <v>1141</v>
      </c>
      <c r="F45" s="11">
        <v>16379</v>
      </c>
      <c r="G45" s="11">
        <v>162493</v>
      </c>
      <c r="H45" s="75">
        <f t="shared" si="0"/>
        <v>2.3465031986021461</v>
      </c>
      <c r="I45" s="11">
        <v>20749</v>
      </c>
      <c r="J45" s="75">
        <f t="shared" si="1"/>
        <v>0.29962887550722755</v>
      </c>
      <c r="K45" s="11">
        <v>188</v>
      </c>
      <c r="L45" s="11">
        <v>6312</v>
      </c>
      <c r="M45" s="11">
        <v>263</v>
      </c>
      <c r="N45" s="11">
        <v>8855</v>
      </c>
      <c r="O45" s="11">
        <v>44</v>
      </c>
      <c r="P45" s="11">
        <v>1549</v>
      </c>
      <c r="Q45" s="11">
        <v>58</v>
      </c>
      <c r="R45" s="11">
        <v>43579</v>
      </c>
      <c r="S45" s="11">
        <v>68321</v>
      </c>
      <c r="T45" s="11">
        <v>69249</v>
      </c>
    </row>
    <row r="46" spans="1:20" ht="14.25">
      <c r="A46" s="12" t="s">
        <v>50</v>
      </c>
      <c r="B46" s="11">
        <v>7</v>
      </c>
      <c r="C46" s="11">
        <v>7</v>
      </c>
      <c r="D46" s="86">
        <v>128</v>
      </c>
      <c r="E46" s="11">
        <v>100</v>
      </c>
      <c r="F46" s="11">
        <v>32982</v>
      </c>
      <c r="G46" s="11">
        <v>52653</v>
      </c>
      <c r="H46" s="75">
        <f t="shared" si="0"/>
        <v>0.85907978463044543</v>
      </c>
      <c r="I46" s="11">
        <v>16760</v>
      </c>
      <c r="J46" s="75">
        <f t="shared" si="1"/>
        <v>0.27345407081089901</v>
      </c>
      <c r="K46" s="11">
        <v>175</v>
      </c>
      <c r="L46" s="11">
        <v>4430</v>
      </c>
      <c r="M46" s="11">
        <v>185</v>
      </c>
      <c r="N46" s="11">
        <v>4737</v>
      </c>
      <c r="O46" s="11">
        <v>87</v>
      </c>
      <c r="P46" s="11">
        <v>2573</v>
      </c>
      <c r="Q46" s="11">
        <v>38</v>
      </c>
      <c r="R46" s="11">
        <v>10500</v>
      </c>
      <c r="S46" s="11">
        <v>60478</v>
      </c>
      <c r="T46" s="11">
        <v>61290</v>
      </c>
    </row>
    <row r="47" spans="1:20" ht="14.25">
      <c r="A47" s="12" t="s">
        <v>51</v>
      </c>
      <c r="B47" s="11">
        <v>105</v>
      </c>
      <c r="C47" s="11">
        <v>82</v>
      </c>
      <c r="D47" s="86">
        <v>423</v>
      </c>
      <c r="E47" s="11">
        <v>385</v>
      </c>
      <c r="F47" s="11">
        <v>35889</v>
      </c>
      <c r="G47" s="11">
        <v>239919</v>
      </c>
      <c r="H47" s="75">
        <f t="shared" si="0"/>
        <v>3.1414523647410046</v>
      </c>
      <c r="I47" s="11">
        <v>47078</v>
      </c>
      <c r="J47" s="75">
        <f t="shared" si="1"/>
        <v>0.61643010527418429</v>
      </c>
      <c r="K47" s="11">
        <v>165</v>
      </c>
      <c r="L47" s="11">
        <v>2704</v>
      </c>
      <c r="M47" s="11">
        <v>213</v>
      </c>
      <c r="N47" s="11">
        <v>3866</v>
      </c>
      <c r="O47" s="11">
        <v>6</v>
      </c>
      <c r="P47" s="11">
        <v>234</v>
      </c>
      <c r="Q47" s="11">
        <v>31</v>
      </c>
      <c r="R47" s="11">
        <v>55599</v>
      </c>
      <c r="S47" s="11">
        <v>75095</v>
      </c>
      <c r="T47" s="11">
        <v>76372</v>
      </c>
    </row>
    <row r="48" spans="1:20" ht="14.25">
      <c r="A48" s="12" t="s">
        <v>52</v>
      </c>
      <c r="B48" s="11">
        <v>575</v>
      </c>
      <c r="C48" s="11">
        <v>387</v>
      </c>
      <c r="D48" s="86">
        <v>670</v>
      </c>
      <c r="E48" s="11">
        <v>210</v>
      </c>
      <c r="F48" s="11">
        <v>19758</v>
      </c>
      <c r="G48" s="11">
        <v>135821</v>
      </c>
      <c r="H48" s="75">
        <f t="shared" si="0"/>
        <v>1.7363085498056863</v>
      </c>
      <c r="I48" s="11">
        <v>27863</v>
      </c>
      <c r="J48" s="75">
        <f t="shared" si="1"/>
        <v>0.35619502965841687</v>
      </c>
      <c r="K48" s="11">
        <v>355</v>
      </c>
      <c r="L48" s="11">
        <v>11901</v>
      </c>
      <c r="M48" s="11">
        <v>884</v>
      </c>
      <c r="N48" s="11">
        <v>22122</v>
      </c>
      <c r="O48" s="11">
        <v>355</v>
      </c>
      <c r="P48" s="11">
        <v>3124</v>
      </c>
      <c r="Q48" s="11">
        <v>67</v>
      </c>
      <c r="R48" s="11">
        <v>44499</v>
      </c>
      <c r="S48" s="11">
        <v>78591</v>
      </c>
      <c r="T48" s="11">
        <v>78224</v>
      </c>
    </row>
    <row r="49" spans="1:20" s="9" customFormat="1" ht="14.25">
      <c r="A49" s="7"/>
      <c r="B49" s="8"/>
      <c r="C49" s="8"/>
      <c r="D49" s="87"/>
      <c r="E49" s="8"/>
      <c r="F49" s="8"/>
      <c r="G49" s="8"/>
      <c r="H49" s="74"/>
      <c r="I49" s="8"/>
      <c r="J49" s="74"/>
      <c r="K49" s="8"/>
      <c r="L49" s="8"/>
      <c r="M49" s="8"/>
      <c r="N49" s="8"/>
      <c r="R49" s="8"/>
      <c r="S49" s="8"/>
      <c r="T49" s="8"/>
    </row>
    <row r="50" spans="1:20" ht="15">
      <c r="A50" s="1" t="s">
        <v>53</v>
      </c>
      <c r="D50" s="86"/>
      <c r="K50" s="11"/>
      <c r="M50" s="11"/>
      <c r="S50" s="11"/>
      <c r="T50" s="11"/>
    </row>
    <row r="51" spans="1:20" ht="14.25">
      <c r="A51" s="12" t="s">
        <v>54</v>
      </c>
      <c r="B51" s="11">
        <v>43</v>
      </c>
      <c r="C51" s="11">
        <v>37</v>
      </c>
      <c r="D51" s="86">
        <v>1271</v>
      </c>
      <c r="E51" s="11">
        <v>890</v>
      </c>
      <c r="F51" s="11">
        <v>14838</v>
      </c>
      <c r="G51" s="11">
        <v>229407</v>
      </c>
      <c r="H51" s="75">
        <f t="shared" si="0"/>
        <v>2.2258261696388724</v>
      </c>
      <c r="I51" s="11">
        <v>38067</v>
      </c>
      <c r="J51" s="75">
        <f t="shared" si="1"/>
        <v>0.3693458560534027</v>
      </c>
      <c r="K51" s="11">
        <v>120</v>
      </c>
      <c r="L51" s="11">
        <v>5971</v>
      </c>
      <c r="M51" s="11">
        <v>206</v>
      </c>
      <c r="N51" s="11">
        <v>8467</v>
      </c>
      <c r="O51" s="11">
        <v>10</v>
      </c>
      <c r="P51" s="11">
        <v>315</v>
      </c>
      <c r="Q51" s="11">
        <v>26</v>
      </c>
      <c r="R51" s="11">
        <v>69972</v>
      </c>
      <c r="S51" s="11">
        <v>102152</v>
      </c>
      <c r="T51" s="11">
        <v>103066</v>
      </c>
    </row>
    <row r="52" spans="1:20" ht="14.25">
      <c r="A52" s="12" t="s">
        <v>55</v>
      </c>
      <c r="B52" s="11">
        <v>534</v>
      </c>
      <c r="C52" s="11">
        <v>336</v>
      </c>
      <c r="D52" s="86">
        <v>206</v>
      </c>
      <c r="E52" s="11">
        <v>155</v>
      </c>
      <c r="F52" s="11">
        <v>10684</v>
      </c>
      <c r="G52" s="11">
        <v>260019</v>
      </c>
      <c r="H52" s="75">
        <f t="shared" si="0"/>
        <v>2.9743991580777633</v>
      </c>
      <c r="I52" s="11">
        <v>58389</v>
      </c>
      <c r="J52" s="75">
        <f t="shared" si="1"/>
        <v>0.66792116130360679</v>
      </c>
      <c r="K52" s="11">
        <v>339</v>
      </c>
      <c r="L52" s="11">
        <v>8686</v>
      </c>
      <c r="M52" s="11">
        <v>530</v>
      </c>
      <c r="N52" s="11">
        <v>13016</v>
      </c>
      <c r="O52" s="11">
        <v>123</v>
      </c>
      <c r="P52" s="11">
        <v>3469</v>
      </c>
      <c r="Q52" s="11">
        <v>47</v>
      </c>
      <c r="R52" s="11">
        <v>47070</v>
      </c>
      <c r="S52" s="11">
        <v>84286</v>
      </c>
      <c r="T52" s="17">
        <v>87419</v>
      </c>
    </row>
    <row r="53" spans="1:20" ht="14.25">
      <c r="A53" s="12" t="s">
        <v>56</v>
      </c>
      <c r="B53" s="11">
        <v>0</v>
      </c>
      <c r="C53" s="11">
        <v>0</v>
      </c>
      <c r="D53" s="86">
        <v>1144</v>
      </c>
      <c r="E53" s="11">
        <v>897</v>
      </c>
      <c r="F53" s="11">
        <v>24966</v>
      </c>
      <c r="G53" s="11">
        <v>228234</v>
      </c>
      <c r="H53" s="75">
        <f t="shared" si="0"/>
        <v>2.4090309369755438</v>
      </c>
      <c r="I53" s="11">
        <v>16804</v>
      </c>
      <c r="J53" s="75">
        <f t="shared" si="1"/>
        <v>0.17736777108115812</v>
      </c>
      <c r="K53" s="11">
        <v>389</v>
      </c>
      <c r="L53" s="11">
        <v>24561</v>
      </c>
      <c r="M53" s="11">
        <v>1264</v>
      </c>
      <c r="N53" s="11">
        <v>29633</v>
      </c>
      <c r="O53" s="11">
        <v>142</v>
      </c>
      <c r="P53" s="11">
        <v>19084</v>
      </c>
      <c r="Q53" s="11">
        <v>132</v>
      </c>
      <c r="R53" s="11">
        <v>41426</v>
      </c>
      <c r="S53" s="11">
        <v>94803</v>
      </c>
      <c r="T53" s="11">
        <v>94741</v>
      </c>
    </row>
    <row r="54" spans="1:20" ht="14.25">
      <c r="A54" s="12" t="s">
        <v>57</v>
      </c>
      <c r="B54" s="11">
        <v>396</v>
      </c>
      <c r="C54" s="11">
        <v>338</v>
      </c>
      <c r="D54" s="86">
        <v>1769</v>
      </c>
      <c r="E54" s="11">
        <v>1509</v>
      </c>
      <c r="F54" s="11">
        <v>27017</v>
      </c>
      <c r="G54" s="11">
        <v>142000</v>
      </c>
      <c r="H54" s="75">
        <f t="shared" si="0"/>
        <v>1.3981331968020165</v>
      </c>
      <c r="I54" s="11">
        <v>39982</v>
      </c>
      <c r="J54" s="75">
        <f t="shared" si="1"/>
        <v>0.39366310897562129</v>
      </c>
      <c r="K54" s="11">
        <v>243</v>
      </c>
      <c r="L54" s="11">
        <v>5738</v>
      </c>
      <c r="M54" s="11">
        <v>1152</v>
      </c>
      <c r="N54" s="11">
        <v>17689</v>
      </c>
      <c r="O54" s="11">
        <v>5</v>
      </c>
      <c r="P54" s="11">
        <v>60</v>
      </c>
      <c r="Q54" s="11">
        <v>37</v>
      </c>
      <c r="R54" s="11">
        <v>5026</v>
      </c>
      <c r="S54" s="11">
        <v>101313</v>
      </c>
      <c r="T54" s="11">
        <v>101564</v>
      </c>
    </row>
    <row r="55" spans="1:20" s="9" customFormat="1" ht="14.25">
      <c r="A55" s="7"/>
      <c r="B55" s="8"/>
      <c r="C55" s="8"/>
      <c r="D55" s="87"/>
      <c r="E55" s="8"/>
      <c r="F55" s="8"/>
      <c r="G55" s="8"/>
      <c r="H55" s="74"/>
      <c r="I55" s="8"/>
      <c r="J55" s="74"/>
      <c r="K55" s="8"/>
      <c r="L55" s="8"/>
      <c r="M55" s="8"/>
      <c r="N55" s="8"/>
      <c r="R55" s="8"/>
      <c r="S55" s="8"/>
      <c r="T55" s="8"/>
    </row>
    <row r="56" spans="1:20" ht="15">
      <c r="A56" s="1" t="s">
        <v>58</v>
      </c>
      <c r="D56" s="86"/>
      <c r="K56" s="11"/>
      <c r="M56" s="11"/>
      <c r="S56" s="11"/>
      <c r="T56" s="11"/>
    </row>
    <row r="57" spans="1:20" ht="14.25">
      <c r="A57" s="12" t="s">
        <v>59</v>
      </c>
      <c r="B57" s="11">
        <v>144</v>
      </c>
      <c r="C57" s="11">
        <v>144</v>
      </c>
      <c r="D57" s="86">
        <v>800</v>
      </c>
      <c r="E57" s="11">
        <v>800</v>
      </c>
      <c r="F57" s="11">
        <v>106525</v>
      </c>
      <c r="G57" s="11">
        <v>652711</v>
      </c>
      <c r="H57" s="75">
        <f t="shared" si="0"/>
        <v>3.1295777754336842</v>
      </c>
      <c r="I57" s="11">
        <v>91764</v>
      </c>
      <c r="J57" s="75">
        <f t="shared" si="1"/>
        <v>0.439984273261668</v>
      </c>
      <c r="K57" s="11">
        <v>2218</v>
      </c>
      <c r="L57" s="11">
        <v>62480</v>
      </c>
      <c r="M57" s="11">
        <v>3104</v>
      </c>
      <c r="N57" s="11">
        <v>86194</v>
      </c>
      <c r="O57" s="11">
        <v>934</v>
      </c>
      <c r="P57" s="11">
        <v>35615</v>
      </c>
      <c r="Q57" s="11">
        <v>168</v>
      </c>
      <c r="R57" s="11">
        <v>409892</v>
      </c>
      <c r="S57" s="11">
        <v>204582</v>
      </c>
      <c r="T57" s="11">
        <v>208562</v>
      </c>
    </row>
    <row r="58" spans="1:20" ht="14.25">
      <c r="A58" s="12" t="s">
        <v>60</v>
      </c>
      <c r="B58" s="11">
        <v>6808</v>
      </c>
      <c r="C58" s="11">
        <v>4331</v>
      </c>
      <c r="D58" s="86">
        <v>2012</v>
      </c>
      <c r="E58" s="11">
        <v>1765</v>
      </c>
      <c r="F58" s="11">
        <v>205599</v>
      </c>
      <c r="G58" s="11">
        <v>1115504</v>
      </c>
      <c r="H58" s="75">
        <f t="shared" si="0"/>
        <v>4.3213140156504224</v>
      </c>
      <c r="I58" s="11">
        <v>125000</v>
      </c>
      <c r="J58" s="75">
        <f t="shared" si="1"/>
        <v>0.48423336174169057</v>
      </c>
      <c r="K58" s="11">
        <v>1976</v>
      </c>
      <c r="L58" s="11">
        <v>84986</v>
      </c>
      <c r="M58" s="11">
        <v>2826</v>
      </c>
      <c r="N58" s="11">
        <v>91509</v>
      </c>
      <c r="O58" s="11">
        <v>151</v>
      </c>
      <c r="P58" s="11">
        <v>305</v>
      </c>
      <c r="Q58" s="11">
        <v>220</v>
      </c>
      <c r="R58" s="11">
        <v>59963</v>
      </c>
      <c r="S58" s="11">
        <v>250046</v>
      </c>
      <c r="T58" s="11">
        <v>258140</v>
      </c>
    </row>
    <row r="59" spans="1:20" ht="14.25">
      <c r="A59" s="12" t="s">
        <v>61</v>
      </c>
      <c r="B59" s="11">
        <v>84</v>
      </c>
      <c r="C59" s="11">
        <v>42</v>
      </c>
      <c r="D59" s="86">
        <v>312</v>
      </c>
      <c r="E59" s="11">
        <v>178</v>
      </c>
      <c r="F59" s="11">
        <v>102224</v>
      </c>
      <c r="G59" s="11">
        <v>237219</v>
      </c>
      <c r="H59" s="75">
        <f t="shared" si="0"/>
        <v>1.3801832727272727</v>
      </c>
      <c r="I59" s="11">
        <v>105640</v>
      </c>
      <c r="J59" s="75">
        <f t="shared" si="1"/>
        <v>0.61463272727272722</v>
      </c>
      <c r="K59" s="11">
        <v>243</v>
      </c>
      <c r="L59" s="11">
        <v>5188</v>
      </c>
      <c r="M59" s="11">
        <v>562</v>
      </c>
      <c r="N59" s="11">
        <v>8324</v>
      </c>
      <c r="O59" s="11">
        <v>34</v>
      </c>
      <c r="P59" s="11">
        <v>1745</v>
      </c>
      <c r="Q59" s="11">
        <v>30</v>
      </c>
      <c r="R59" s="11">
        <v>49174</v>
      </c>
      <c r="S59" s="11">
        <v>193810</v>
      </c>
      <c r="T59" s="17">
        <v>171875</v>
      </c>
    </row>
    <row r="60" spans="1:20" ht="14.25">
      <c r="A60" s="12" t="s">
        <v>62</v>
      </c>
      <c r="B60" s="11">
        <v>33</v>
      </c>
      <c r="C60" s="11">
        <v>30</v>
      </c>
      <c r="D60" s="86">
        <v>6141</v>
      </c>
      <c r="E60" s="11">
        <v>5621</v>
      </c>
      <c r="F60" s="11">
        <v>60827</v>
      </c>
      <c r="G60" s="11">
        <v>758168</v>
      </c>
      <c r="H60" s="75">
        <f t="shared" si="0"/>
        <v>4.9746924313506771</v>
      </c>
      <c r="I60" s="11">
        <v>99839</v>
      </c>
      <c r="J60" s="75">
        <f t="shared" si="1"/>
        <v>0.65509005610052162</v>
      </c>
      <c r="K60" s="11">
        <v>541</v>
      </c>
      <c r="L60" s="11">
        <v>11698</v>
      </c>
      <c r="M60" s="11">
        <v>742</v>
      </c>
      <c r="N60" s="11">
        <v>20575</v>
      </c>
      <c r="O60" s="11">
        <v>268</v>
      </c>
      <c r="P60" s="11">
        <v>9294</v>
      </c>
      <c r="Q60" s="11">
        <v>78</v>
      </c>
      <c r="R60" s="11">
        <v>91553</v>
      </c>
      <c r="S60" s="11">
        <v>157199</v>
      </c>
      <c r="T60" s="11">
        <v>152405</v>
      </c>
    </row>
    <row r="61" spans="1:20" ht="14.25">
      <c r="A61" s="12" t="s">
        <v>63</v>
      </c>
      <c r="B61" s="11">
        <v>3814</v>
      </c>
      <c r="C61" s="11">
        <v>1469</v>
      </c>
      <c r="D61" s="86">
        <v>577</v>
      </c>
      <c r="E61" s="11">
        <v>516</v>
      </c>
      <c r="F61" s="11">
        <v>139948</v>
      </c>
      <c r="G61" s="11">
        <v>740107</v>
      </c>
      <c r="H61" s="75">
        <f t="shared" si="0"/>
        <v>2.972174031773569</v>
      </c>
      <c r="I61" s="11">
        <v>205000</v>
      </c>
      <c r="J61" s="75">
        <f t="shared" si="1"/>
        <v>0.82325349782339807</v>
      </c>
      <c r="K61" s="11">
        <v>1047</v>
      </c>
      <c r="L61" s="11">
        <v>28570</v>
      </c>
      <c r="M61" s="11">
        <v>1520</v>
      </c>
      <c r="N61" s="11">
        <v>34384</v>
      </c>
      <c r="O61" s="11">
        <v>23</v>
      </c>
      <c r="P61" s="11">
        <v>488</v>
      </c>
      <c r="Q61" s="11">
        <v>142</v>
      </c>
      <c r="R61" s="11">
        <v>178659</v>
      </c>
      <c r="S61" s="11">
        <v>249345</v>
      </c>
      <c r="T61" s="17">
        <v>249012</v>
      </c>
    </row>
    <row r="62" spans="1:20" s="9" customFormat="1" ht="14.25">
      <c r="A62" s="7"/>
      <c r="B62" s="8"/>
      <c r="C62" s="8"/>
      <c r="D62" s="87"/>
      <c r="E62" s="8"/>
      <c r="F62" s="8"/>
      <c r="G62" s="8"/>
      <c r="H62" s="74"/>
      <c r="I62" s="8"/>
      <c r="J62" s="74"/>
      <c r="K62" s="8"/>
      <c r="L62" s="8"/>
      <c r="M62" s="8"/>
      <c r="N62" s="8"/>
      <c r="R62" s="8"/>
      <c r="S62" s="8"/>
      <c r="T62" s="8"/>
    </row>
    <row r="63" spans="1:20" ht="15">
      <c r="A63" s="1" t="s">
        <v>311</v>
      </c>
      <c r="D63" s="86"/>
      <c r="K63" s="11"/>
      <c r="M63" s="11"/>
      <c r="S63" s="11"/>
    </row>
    <row r="64" spans="1:20" ht="14.25">
      <c r="A64" s="12" t="s">
        <v>64</v>
      </c>
      <c r="B64" s="11">
        <v>0</v>
      </c>
      <c r="C64" s="11">
        <v>0</v>
      </c>
      <c r="D64" s="86">
        <v>19</v>
      </c>
      <c r="E64" s="11">
        <v>10</v>
      </c>
      <c r="F64" s="11">
        <v>4680</v>
      </c>
      <c r="G64" s="11">
        <v>13888</v>
      </c>
      <c r="H64" s="75">
        <f t="shared" si="0"/>
        <v>3.6336996336996337</v>
      </c>
      <c r="I64" s="11">
        <v>1816</v>
      </c>
      <c r="J64" s="75">
        <f t="shared" si="1"/>
        <v>0.47514390371533227</v>
      </c>
      <c r="K64" s="11">
        <v>11</v>
      </c>
      <c r="L64" s="11">
        <v>120</v>
      </c>
      <c r="M64" s="11">
        <v>12</v>
      </c>
      <c r="N64" s="11">
        <v>125</v>
      </c>
      <c r="O64" s="11">
        <v>0</v>
      </c>
      <c r="P64" s="11">
        <v>0</v>
      </c>
      <c r="Q64" s="11">
        <v>5</v>
      </c>
      <c r="R64" s="11">
        <v>1714</v>
      </c>
      <c r="S64" s="11">
        <v>3677</v>
      </c>
      <c r="T64" s="22">
        <v>3822</v>
      </c>
    </row>
    <row r="65" spans="1:20" ht="14.25">
      <c r="A65" s="12" t="s">
        <v>65</v>
      </c>
      <c r="B65" s="11">
        <v>0</v>
      </c>
      <c r="C65" s="11">
        <v>0</v>
      </c>
      <c r="D65" s="86">
        <v>20</v>
      </c>
      <c r="E65" s="11">
        <v>16</v>
      </c>
      <c r="F65" s="11">
        <v>2400</v>
      </c>
      <c r="G65" s="11">
        <v>9000</v>
      </c>
      <c r="H65" s="75">
        <f t="shared" si="0"/>
        <v>0.52074292657524734</v>
      </c>
      <c r="I65" s="11">
        <v>1050</v>
      </c>
      <c r="J65" s="75">
        <f t="shared" si="1"/>
        <v>6.0753341433778855E-2</v>
      </c>
      <c r="K65" s="11">
        <v>79</v>
      </c>
      <c r="L65" s="11">
        <v>495</v>
      </c>
      <c r="M65" s="11">
        <v>84</v>
      </c>
      <c r="N65" s="11">
        <v>547</v>
      </c>
      <c r="O65" s="11">
        <v>34</v>
      </c>
      <c r="P65" s="11">
        <v>314</v>
      </c>
      <c r="Q65" s="11">
        <v>4</v>
      </c>
      <c r="R65" s="11">
        <v>822</v>
      </c>
      <c r="S65" s="11">
        <v>17320</v>
      </c>
      <c r="T65" s="22">
        <v>17283</v>
      </c>
    </row>
    <row r="66" spans="1:20">
      <c r="D66" s="86"/>
      <c r="K66" s="11"/>
      <c r="M66" s="11"/>
      <c r="S66" s="11"/>
      <c r="T66" s="11"/>
    </row>
    <row r="67" spans="1:20" s="14" customFormat="1">
      <c r="A67" s="14" t="s">
        <v>66</v>
      </c>
      <c r="B67" s="15">
        <f t="shared" ref="B67:G67" si="2">SUM(B4:B66)</f>
        <v>18860</v>
      </c>
      <c r="C67" s="15">
        <f t="shared" si="2"/>
        <v>12958</v>
      </c>
      <c r="D67" s="15">
        <f t="shared" si="2"/>
        <v>30555</v>
      </c>
      <c r="E67" s="15">
        <f t="shared" si="2"/>
        <v>22426</v>
      </c>
      <c r="F67" s="15">
        <f t="shared" si="2"/>
        <v>1366943</v>
      </c>
      <c r="G67" s="15">
        <f t="shared" si="2"/>
        <v>7907318</v>
      </c>
      <c r="H67" s="76">
        <f t="shared" si="0"/>
        <v>2.7167872628446954</v>
      </c>
      <c r="I67" s="15">
        <f>SUM(I4:I66)</f>
        <v>1465383</v>
      </c>
      <c r="J67" s="76">
        <f t="shared" si="1"/>
        <v>0.50347461295842011</v>
      </c>
      <c r="K67" s="15">
        <f t="shared" ref="K67:R67" si="3">SUM(K4:K66)</f>
        <v>10958</v>
      </c>
      <c r="L67" s="15">
        <f t="shared" si="3"/>
        <v>371686</v>
      </c>
      <c r="M67" s="15">
        <f t="shared" si="3"/>
        <v>18675</v>
      </c>
      <c r="N67" s="15">
        <f t="shared" si="3"/>
        <v>498288</v>
      </c>
      <c r="O67" s="15">
        <f t="shared" si="3"/>
        <v>2894</v>
      </c>
      <c r="P67" s="15">
        <f t="shared" si="3"/>
        <v>102454</v>
      </c>
      <c r="Q67" s="15">
        <f t="shared" si="3"/>
        <v>1655</v>
      </c>
      <c r="R67" s="15">
        <f t="shared" si="3"/>
        <v>1573085</v>
      </c>
      <c r="S67" s="15">
        <v>2921088</v>
      </c>
      <c r="T67" s="15">
        <f>SUM(T4:T62)</f>
        <v>2910540</v>
      </c>
    </row>
    <row r="70" spans="1:20" ht="25.5" customHeight="1">
      <c r="A70" s="169" t="s">
        <v>764</v>
      </c>
      <c r="B70" s="170"/>
      <c r="C70" s="170"/>
      <c r="D70" s="170"/>
      <c r="E70" s="170"/>
    </row>
  </sheetData>
  <mergeCells count="4">
    <mergeCell ref="B1:E1"/>
    <mergeCell ref="O1:O2"/>
    <mergeCell ref="Q1:R1"/>
    <mergeCell ref="A70:E70"/>
  </mergeCells>
  <phoneticPr fontId="2" type="noConversion"/>
  <pageMargins left="0.75" right="0.75" top="1" bottom="1" header="0.5" footer="0.5"/>
  <pageSetup scale="46" orientation="landscape" horizontalDpi="4294967293" verticalDpi="0" r:id="rId1"/>
  <headerFooter alignWithMargins="0">
    <oddHeader>&amp;C&amp;"Arial,Bold"&amp;14Public Library System Other Services FY06</oddHeader>
    <oddFooter>&amp;LMississippi Public Library Statistics, FY06, Public Library Other Services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380"/>
  <sheetViews>
    <sheetView topLeftCell="A22" zoomScaleNormal="100" workbookViewId="0">
      <selection activeCell="A225" sqref="A225"/>
    </sheetView>
  </sheetViews>
  <sheetFormatPr defaultRowHeight="12.75"/>
  <cols>
    <col min="1" max="1" width="52.7109375" customWidth="1"/>
    <col min="2" max="2" width="48.140625" style="97" bestFit="1" customWidth="1"/>
    <col min="3" max="3" width="11.5703125" style="158" customWidth="1"/>
    <col min="5" max="5" width="9.140625" style="13"/>
    <col min="6" max="6" width="7.7109375" style="27" customWidth="1"/>
    <col min="7" max="7" width="11.28515625" bestFit="1" customWidth="1"/>
    <col min="8" max="8" width="36.28515625" hidden="1" customWidth="1"/>
    <col min="9" max="9" width="9.140625" hidden="1" customWidth="1"/>
    <col min="10" max="11" width="10.85546875" bestFit="1" customWidth="1"/>
  </cols>
  <sheetData>
    <row r="1" spans="1:11" ht="24.75" customHeight="1">
      <c r="A1" s="14" t="s">
        <v>754</v>
      </c>
      <c r="B1" s="33" t="s">
        <v>72</v>
      </c>
      <c r="C1" s="165" t="s">
        <v>360</v>
      </c>
      <c r="D1" s="41" t="s">
        <v>756</v>
      </c>
      <c r="E1" s="166" t="s">
        <v>757</v>
      </c>
      <c r="F1" s="41" t="s">
        <v>755</v>
      </c>
      <c r="G1" s="167" t="s">
        <v>758</v>
      </c>
      <c r="H1" s="94"/>
      <c r="I1" s="94"/>
      <c r="J1" s="41" t="s">
        <v>759</v>
      </c>
      <c r="K1" s="41" t="s">
        <v>760</v>
      </c>
    </row>
    <row r="2" spans="1:11">
      <c r="A2" s="14"/>
      <c r="B2" s="33"/>
      <c r="C2" s="137"/>
      <c r="D2" s="23"/>
      <c r="E2" s="93"/>
      <c r="F2" s="23"/>
      <c r="G2" s="14"/>
      <c r="J2" s="23"/>
      <c r="K2" s="23"/>
    </row>
    <row r="3" spans="1:11">
      <c r="A3" t="s">
        <v>361</v>
      </c>
      <c r="B3" s="97" t="s">
        <v>59</v>
      </c>
      <c r="C3" s="157">
        <v>131</v>
      </c>
      <c r="D3">
        <v>12</v>
      </c>
      <c r="E3" s="13">
        <v>1450</v>
      </c>
      <c r="F3" s="27">
        <v>1973</v>
      </c>
      <c r="G3">
        <v>2006</v>
      </c>
      <c r="J3" s="11">
        <v>1529</v>
      </c>
      <c r="K3" s="11">
        <v>1500</v>
      </c>
    </row>
    <row r="4" spans="1:11">
      <c r="A4" t="s">
        <v>362</v>
      </c>
      <c r="B4" s="97" t="s">
        <v>257</v>
      </c>
      <c r="C4" s="157">
        <v>188</v>
      </c>
      <c r="D4">
        <v>32</v>
      </c>
      <c r="E4" s="13">
        <v>3500</v>
      </c>
      <c r="F4" s="27">
        <v>1969</v>
      </c>
      <c r="I4" s="11"/>
      <c r="J4" s="11">
        <v>5113</v>
      </c>
      <c r="K4" s="11">
        <v>4502</v>
      </c>
    </row>
    <row r="5" spans="1:11">
      <c r="A5" t="s">
        <v>363</v>
      </c>
      <c r="B5" s="97" t="s">
        <v>56</v>
      </c>
      <c r="C5" s="97">
        <v>203</v>
      </c>
      <c r="D5">
        <v>20</v>
      </c>
      <c r="E5" s="13">
        <v>2755</v>
      </c>
      <c r="F5" s="27">
        <v>1974</v>
      </c>
      <c r="G5">
        <v>1994</v>
      </c>
      <c r="I5" s="11"/>
      <c r="J5" s="11">
        <v>8712</v>
      </c>
      <c r="K5" s="11">
        <v>7684</v>
      </c>
    </row>
    <row r="6" spans="1:11">
      <c r="A6" t="s">
        <v>364</v>
      </c>
      <c r="B6" s="97" t="s">
        <v>59</v>
      </c>
      <c r="C6" s="157">
        <v>232</v>
      </c>
      <c r="D6">
        <v>20</v>
      </c>
      <c r="E6" s="13">
        <v>609</v>
      </c>
      <c r="F6" s="27">
        <v>1975</v>
      </c>
      <c r="J6" s="11">
        <v>5092</v>
      </c>
      <c r="K6" s="11">
        <v>4013</v>
      </c>
    </row>
    <row r="7" spans="1:11">
      <c r="A7" t="s">
        <v>365</v>
      </c>
      <c r="B7" s="97" t="s">
        <v>24</v>
      </c>
      <c r="C7" s="157">
        <v>236</v>
      </c>
      <c r="D7">
        <v>20</v>
      </c>
      <c r="F7" s="27" t="s">
        <v>752</v>
      </c>
      <c r="J7" s="11">
        <v>1490</v>
      </c>
      <c r="K7" s="11">
        <v>1477</v>
      </c>
    </row>
    <row r="8" spans="1:11" s="9" customFormat="1">
      <c r="A8" s="9" t="s">
        <v>366</v>
      </c>
      <c r="B8" s="117" t="s">
        <v>57</v>
      </c>
      <c r="C8" s="168">
        <v>248</v>
      </c>
      <c r="D8" s="9">
        <v>37.5</v>
      </c>
      <c r="E8" s="89">
        <v>550</v>
      </c>
      <c r="F8" s="88">
        <v>1975</v>
      </c>
      <c r="I8" s="8"/>
      <c r="J8" s="8">
        <v>449</v>
      </c>
      <c r="K8" s="8">
        <v>407</v>
      </c>
    </row>
    <row r="9" spans="1:11">
      <c r="A9" t="s">
        <v>367</v>
      </c>
      <c r="B9" s="97" t="s">
        <v>59</v>
      </c>
      <c r="C9" s="157">
        <v>283</v>
      </c>
      <c r="D9">
        <v>9</v>
      </c>
      <c r="E9" s="13">
        <v>1216</v>
      </c>
      <c r="F9" s="27">
        <v>1969</v>
      </c>
      <c r="J9" s="11">
        <v>1734</v>
      </c>
      <c r="K9" s="11">
        <v>2353</v>
      </c>
    </row>
    <row r="10" spans="1:11" s="68" customFormat="1">
      <c r="A10" t="s">
        <v>368</v>
      </c>
      <c r="B10" s="97" t="s">
        <v>252</v>
      </c>
      <c r="C10" s="157">
        <v>287</v>
      </c>
      <c r="D10">
        <v>37.5</v>
      </c>
      <c r="E10" s="13">
        <v>2541</v>
      </c>
      <c r="F10" s="27">
        <v>1977</v>
      </c>
      <c r="G10"/>
      <c r="H10"/>
      <c r="I10"/>
      <c r="J10" s="11">
        <v>10453</v>
      </c>
      <c r="K10" s="11">
        <v>11101</v>
      </c>
    </row>
    <row r="11" spans="1:11">
      <c r="A11" t="s">
        <v>369</v>
      </c>
      <c r="B11" s="97" t="s">
        <v>57</v>
      </c>
      <c r="C11" s="157">
        <v>317</v>
      </c>
      <c r="D11">
        <v>26</v>
      </c>
      <c r="E11" s="13">
        <v>1200</v>
      </c>
      <c r="F11" s="27">
        <v>1991</v>
      </c>
      <c r="J11" s="11">
        <v>11037</v>
      </c>
      <c r="K11" s="11">
        <v>13453</v>
      </c>
    </row>
    <row r="12" spans="1:11">
      <c r="A12" t="s">
        <v>370</v>
      </c>
      <c r="B12" s="97" t="s">
        <v>57</v>
      </c>
      <c r="C12" s="157">
        <v>326</v>
      </c>
      <c r="D12">
        <v>15</v>
      </c>
      <c r="E12" s="13">
        <v>832</v>
      </c>
      <c r="F12" s="27">
        <v>1982</v>
      </c>
      <c r="J12" s="11">
        <v>11250</v>
      </c>
      <c r="K12" s="11">
        <v>12287</v>
      </c>
    </row>
    <row r="13" spans="1:11" s="9" customFormat="1">
      <c r="A13" s="9" t="s">
        <v>371</v>
      </c>
      <c r="B13" s="117" t="s">
        <v>50</v>
      </c>
      <c r="C13" s="168">
        <v>349</v>
      </c>
      <c r="D13" s="9">
        <v>40</v>
      </c>
      <c r="E13" s="89">
        <v>2200</v>
      </c>
      <c r="F13" s="88">
        <v>2001</v>
      </c>
      <c r="I13" s="8"/>
      <c r="J13" s="8">
        <v>12719</v>
      </c>
      <c r="K13" s="8">
        <v>7212</v>
      </c>
    </row>
    <row r="14" spans="1:11">
      <c r="A14" t="s">
        <v>373</v>
      </c>
      <c r="B14" s="97" t="s">
        <v>23</v>
      </c>
      <c r="C14" s="157">
        <v>351</v>
      </c>
      <c r="D14">
        <v>24</v>
      </c>
      <c r="E14" s="13">
        <v>2905</v>
      </c>
      <c r="F14" s="27">
        <v>1950</v>
      </c>
      <c r="G14">
        <v>2004</v>
      </c>
      <c r="I14" s="11"/>
      <c r="J14" s="11">
        <v>3927</v>
      </c>
      <c r="K14" s="11">
        <v>6791</v>
      </c>
    </row>
    <row r="15" spans="1:11">
      <c r="A15" t="s">
        <v>375</v>
      </c>
      <c r="B15" s="97" t="s">
        <v>49</v>
      </c>
      <c r="C15" s="157">
        <v>351</v>
      </c>
      <c r="D15">
        <v>14</v>
      </c>
      <c r="E15" s="13">
        <v>540</v>
      </c>
      <c r="F15" s="27">
        <v>1966</v>
      </c>
      <c r="G15">
        <v>1991</v>
      </c>
      <c r="I15" s="11"/>
      <c r="J15" s="11">
        <v>2428</v>
      </c>
      <c r="K15" s="11">
        <v>1143</v>
      </c>
    </row>
    <row r="16" spans="1:11">
      <c r="A16" t="s">
        <v>374</v>
      </c>
      <c r="B16" s="97" t="s">
        <v>59</v>
      </c>
      <c r="C16" s="157">
        <v>354</v>
      </c>
      <c r="D16">
        <v>20</v>
      </c>
      <c r="E16" s="13">
        <v>960</v>
      </c>
      <c r="F16" s="27">
        <v>1990</v>
      </c>
      <c r="J16" s="11">
        <v>12000</v>
      </c>
      <c r="K16" s="11">
        <v>9425</v>
      </c>
    </row>
    <row r="17" spans="1:11">
      <c r="A17" t="s">
        <v>376</v>
      </c>
      <c r="B17" s="97" t="s">
        <v>59</v>
      </c>
      <c r="C17" s="157">
        <v>392</v>
      </c>
      <c r="D17">
        <v>10.5</v>
      </c>
      <c r="E17" s="13">
        <v>348</v>
      </c>
      <c r="F17" s="27">
        <v>1930</v>
      </c>
      <c r="I17" s="11"/>
      <c r="J17" s="11">
        <v>2274</v>
      </c>
      <c r="K17" s="11">
        <v>1234</v>
      </c>
    </row>
    <row r="18" spans="1:11" s="9" customFormat="1">
      <c r="A18" s="9" t="s">
        <v>424</v>
      </c>
      <c r="B18" s="117" t="s">
        <v>12</v>
      </c>
      <c r="C18" s="117">
        <v>397</v>
      </c>
      <c r="D18" s="9">
        <v>40</v>
      </c>
      <c r="E18" s="89">
        <v>2400</v>
      </c>
      <c r="F18" s="88">
        <v>1980</v>
      </c>
      <c r="I18" s="8"/>
      <c r="J18" s="8">
        <v>11915</v>
      </c>
      <c r="K18" s="8">
        <v>13491</v>
      </c>
    </row>
    <row r="19" spans="1:11">
      <c r="A19" s="68" t="s">
        <v>379</v>
      </c>
      <c r="B19" s="123" t="s">
        <v>59</v>
      </c>
      <c r="C19" s="164">
        <v>404</v>
      </c>
      <c r="D19" s="68">
        <v>12</v>
      </c>
      <c r="E19" s="163">
        <v>600</v>
      </c>
      <c r="F19" s="156">
        <v>1973</v>
      </c>
      <c r="G19" s="68"/>
      <c r="H19" s="68"/>
      <c r="I19" s="68"/>
      <c r="J19" s="112">
        <v>3829</v>
      </c>
      <c r="K19" s="112">
        <v>3633</v>
      </c>
    </row>
    <row r="20" spans="1:11">
      <c r="A20" t="s">
        <v>380</v>
      </c>
      <c r="B20" s="97" t="s">
        <v>39</v>
      </c>
      <c r="C20" s="157">
        <v>446</v>
      </c>
      <c r="D20">
        <v>30</v>
      </c>
      <c r="E20" s="13">
        <v>2560</v>
      </c>
      <c r="F20" s="27">
        <v>1981</v>
      </c>
      <c r="J20" s="11">
        <v>6540</v>
      </c>
      <c r="K20" s="11">
        <v>5374</v>
      </c>
    </row>
    <row r="21" spans="1:11" s="68" customFormat="1">
      <c r="A21" t="s">
        <v>601</v>
      </c>
      <c r="B21" s="97" t="s">
        <v>60</v>
      </c>
      <c r="C21" s="99">
        <v>452</v>
      </c>
      <c r="D21">
        <v>43.5</v>
      </c>
      <c r="E21" s="13">
        <v>7000</v>
      </c>
      <c r="F21" s="27">
        <v>1998</v>
      </c>
      <c r="G21"/>
      <c r="H21"/>
      <c r="I21" s="11"/>
      <c r="J21" s="11">
        <v>34912</v>
      </c>
      <c r="K21" s="11">
        <v>30681</v>
      </c>
    </row>
    <row r="22" spans="1:11">
      <c r="A22" t="s">
        <v>381</v>
      </c>
      <c r="B22" s="97" t="s">
        <v>24</v>
      </c>
      <c r="C22" s="157">
        <v>454</v>
      </c>
      <c r="D22">
        <v>20</v>
      </c>
      <c r="F22" s="27">
        <v>1980</v>
      </c>
      <c r="I22" s="11"/>
      <c r="J22" s="11">
        <v>10680</v>
      </c>
      <c r="K22" s="11">
        <v>10682</v>
      </c>
    </row>
    <row r="23" spans="1:11" s="9" customFormat="1">
      <c r="A23" s="9" t="s">
        <v>385</v>
      </c>
      <c r="B23" s="117" t="s">
        <v>36</v>
      </c>
      <c r="C23" s="168">
        <v>481</v>
      </c>
      <c r="D23" s="9">
        <v>12</v>
      </c>
      <c r="E23" s="89">
        <v>1560</v>
      </c>
      <c r="F23" s="88">
        <v>1976</v>
      </c>
      <c r="G23" s="9">
        <v>2004</v>
      </c>
      <c r="J23" s="8">
        <v>944</v>
      </c>
      <c r="K23" s="8">
        <v>1273</v>
      </c>
    </row>
    <row r="24" spans="1:11">
      <c r="A24" t="s">
        <v>387</v>
      </c>
      <c r="B24" s="97" t="s">
        <v>15</v>
      </c>
      <c r="C24" s="157">
        <v>489</v>
      </c>
      <c r="D24">
        <v>15</v>
      </c>
      <c r="E24" s="13">
        <v>1741</v>
      </c>
      <c r="F24" s="27">
        <v>1958</v>
      </c>
      <c r="J24" s="11">
        <v>350</v>
      </c>
      <c r="K24" s="11">
        <v>364</v>
      </c>
    </row>
    <row r="25" spans="1:11">
      <c r="A25" t="s">
        <v>382</v>
      </c>
      <c r="B25" s="97" t="s">
        <v>49</v>
      </c>
      <c r="C25" s="157">
        <v>496</v>
      </c>
      <c r="D25">
        <v>16</v>
      </c>
      <c r="E25" s="13">
        <v>1200</v>
      </c>
      <c r="F25" s="27">
        <v>1960</v>
      </c>
      <c r="G25">
        <v>1974</v>
      </c>
      <c r="I25" s="11"/>
      <c r="J25" s="11">
        <v>2218</v>
      </c>
      <c r="K25" s="11">
        <v>2531</v>
      </c>
    </row>
    <row r="26" spans="1:11">
      <c r="A26" t="s">
        <v>386</v>
      </c>
      <c r="B26" s="97" t="s">
        <v>39</v>
      </c>
      <c r="C26" s="97">
        <v>508</v>
      </c>
      <c r="D26">
        <v>46</v>
      </c>
      <c r="E26" s="13">
        <v>4600</v>
      </c>
      <c r="F26" s="27">
        <v>1976</v>
      </c>
      <c r="G26">
        <v>2003</v>
      </c>
      <c r="J26" s="11">
        <v>37005</v>
      </c>
      <c r="K26" s="11">
        <v>15339</v>
      </c>
    </row>
    <row r="27" spans="1:11" s="68" customFormat="1">
      <c r="A27" t="s">
        <v>384</v>
      </c>
      <c r="B27" s="97" t="s">
        <v>28</v>
      </c>
      <c r="C27" s="157">
        <v>509</v>
      </c>
      <c r="D27">
        <v>20</v>
      </c>
      <c r="E27" s="13">
        <v>1956</v>
      </c>
      <c r="F27" s="27">
        <v>1961</v>
      </c>
      <c r="G27"/>
      <c r="H27"/>
      <c r="I27"/>
      <c r="J27" s="11">
        <v>2446</v>
      </c>
      <c r="K27" s="11">
        <v>457</v>
      </c>
    </row>
    <row r="28" spans="1:11" s="9" customFormat="1">
      <c r="A28" s="9" t="s">
        <v>392</v>
      </c>
      <c r="B28" s="117" t="s">
        <v>284</v>
      </c>
      <c r="C28" s="168">
        <v>525</v>
      </c>
      <c r="D28" s="9">
        <v>16</v>
      </c>
      <c r="E28" s="89">
        <v>720</v>
      </c>
      <c r="F28" s="88">
        <v>1978</v>
      </c>
      <c r="J28" s="8">
        <v>3854</v>
      </c>
      <c r="K28" s="8">
        <v>3715</v>
      </c>
    </row>
    <row r="29" spans="1:11">
      <c r="A29" t="s">
        <v>390</v>
      </c>
      <c r="B29" s="97" t="s">
        <v>52</v>
      </c>
      <c r="C29" s="157">
        <v>530</v>
      </c>
      <c r="D29">
        <v>20</v>
      </c>
      <c r="E29" s="13">
        <v>760</v>
      </c>
      <c r="F29" s="27">
        <v>1959</v>
      </c>
      <c r="G29">
        <v>1996</v>
      </c>
      <c r="J29" s="11">
        <v>1558</v>
      </c>
      <c r="K29" s="11">
        <v>2713</v>
      </c>
    </row>
    <row r="30" spans="1:11">
      <c r="A30" t="s">
        <v>393</v>
      </c>
      <c r="B30" s="97" t="s">
        <v>11</v>
      </c>
      <c r="C30" s="157">
        <v>542</v>
      </c>
      <c r="D30">
        <v>40</v>
      </c>
      <c r="E30" s="13">
        <v>6700</v>
      </c>
      <c r="F30" s="27">
        <v>2003</v>
      </c>
      <c r="J30" s="11">
        <v>1921</v>
      </c>
      <c r="K30" s="11">
        <v>6765</v>
      </c>
    </row>
    <row r="31" spans="1:11">
      <c r="A31" t="s">
        <v>389</v>
      </c>
      <c r="B31" s="97" t="s">
        <v>16</v>
      </c>
      <c r="C31" s="157">
        <v>547</v>
      </c>
      <c r="D31">
        <v>15</v>
      </c>
      <c r="E31" s="13">
        <v>900</v>
      </c>
      <c r="F31" s="27">
        <v>1966</v>
      </c>
      <c r="J31" s="11">
        <v>294</v>
      </c>
      <c r="K31" s="11">
        <v>388</v>
      </c>
    </row>
    <row r="32" spans="1:11">
      <c r="A32" s="68" t="s">
        <v>391</v>
      </c>
      <c r="B32" s="123" t="s">
        <v>50</v>
      </c>
      <c r="C32" s="164">
        <v>547</v>
      </c>
      <c r="D32" s="68">
        <v>12</v>
      </c>
      <c r="E32" s="163">
        <v>1072</v>
      </c>
      <c r="F32" s="156">
        <v>1966</v>
      </c>
      <c r="G32" s="156"/>
      <c r="H32" s="68"/>
      <c r="I32" s="68"/>
      <c r="J32" s="112">
        <v>984</v>
      </c>
      <c r="K32" s="112">
        <v>84</v>
      </c>
    </row>
    <row r="33" spans="1:11" s="9" customFormat="1">
      <c r="A33" s="9" t="s">
        <v>377</v>
      </c>
      <c r="B33" s="117" t="s">
        <v>378</v>
      </c>
      <c r="C33" s="168">
        <v>558</v>
      </c>
      <c r="D33" s="9">
        <v>20</v>
      </c>
      <c r="E33" s="89">
        <v>2400</v>
      </c>
      <c r="F33" s="88">
        <v>1997</v>
      </c>
      <c r="I33" s="8"/>
      <c r="J33" s="8">
        <v>8617</v>
      </c>
      <c r="K33" s="8">
        <v>6610</v>
      </c>
    </row>
    <row r="34" spans="1:11">
      <c r="A34" t="s">
        <v>395</v>
      </c>
      <c r="B34" s="97" t="s">
        <v>11</v>
      </c>
      <c r="C34" s="157">
        <v>564</v>
      </c>
      <c r="D34">
        <v>40</v>
      </c>
      <c r="E34" s="13">
        <v>2500</v>
      </c>
      <c r="F34" s="27">
        <v>1941</v>
      </c>
      <c r="G34">
        <v>1987</v>
      </c>
      <c r="J34" s="11">
        <v>3235</v>
      </c>
      <c r="K34" s="11">
        <v>5825</v>
      </c>
    </row>
    <row r="35" spans="1:11">
      <c r="A35" t="s">
        <v>397</v>
      </c>
      <c r="B35" s="97" t="s">
        <v>50</v>
      </c>
      <c r="C35" s="157">
        <v>583</v>
      </c>
      <c r="D35">
        <v>12</v>
      </c>
      <c r="E35" s="13">
        <v>1540</v>
      </c>
      <c r="F35" s="27">
        <v>1983</v>
      </c>
      <c r="G35">
        <v>2001</v>
      </c>
      <c r="J35" s="11">
        <v>1063</v>
      </c>
      <c r="K35" s="11">
        <v>204</v>
      </c>
    </row>
    <row r="36" spans="1:11">
      <c r="A36" s="68" t="s">
        <v>398</v>
      </c>
      <c r="B36" s="123" t="s">
        <v>21</v>
      </c>
      <c r="C36" s="164">
        <v>584</v>
      </c>
      <c r="D36" s="68">
        <v>8</v>
      </c>
      <c r="E36" s="163">
        <v>800</v>
      </c>
      <c r="F36" s="156">
        <v>1991</v>
      </c>
      <c r="G36" s="68">
        <v>2005</v>
      </c>
      <c r="H36" s="68"/>
      <c r="I36" s="112"/>
      <c r="J36" s="112">
        <v>2012</v>
      </c>
      <c r="K36" s="112">
        <v>2194</v>
      </c>
    </row>
    <row r="37" spans="1:11">
      <c r="A37" t="s">
        <v>396</v>
      </c>
      <c r="B37" s="97" t="s">
        <v>19</v>
      </c>
      <c r="C37" s="157">
        <v>597</v>
      </c>
      <c r="D37">
        <v>24</v>
      </c>
      <c r="E37" s="13">
        <v>1500</v>
      </c>
      <c r="F37" s="27">
        <v>1950</v>
      </c>
      <c r="G37">
        <v>1981</v>
      </c>
      <c r="I37" s="11"/>
      <c r="J37" s="11">
        <v>3506</v>
      </c>
      <c r="K37" s="11">
        <v>3924</v>
      </c>
    </row>
    <row r="38" spans="1:11" s="9" customFormat="1">
      <c r="A38" s="9" t="s">
        <v>400</v>
      </c>
      <c r="B38" s="117" t="s">
        <v>27</v>
      </c>
      <c r="C38" s="117">
        <v>597</v>
      </c>
      <c r="D38" s="9">
        <v>9</v>
      </c>
      <c r="E38" s="89">
        <v>750</v>
      </c>
      <c r="F38" s="88">
        <v>1976</v>
      </c>
      <c r="I38" s="8"/>
      <c r="J38" s="8">
        <v>490</v>
      </c>
      <c r="K38" s="8">
        <v>646</v>
      </c>
    </row>
    <row r="39" spans="1:11" s="68" customFormat="1" ht="10.5" customHeight="1">
      <c r="A39" t="s">
        <v>401</v>
      </c>
      <c r="B39" s="97" t="s">
        <v>21</v>
      </c>
      <c r="C39" s="157">
        <v>605</v>
      </c>
      <c r="D39">
        <v>8</v>
      </c>
      <c r="E39" s="13">
        <v>450</v>
      </c>
      <c r="F39" s="27">
        <v>2004</v>
      </c>
      <c r="G39"/>
      <c r="H39"/>
      <c r="I39" s="11"/>
      <c r="J39" s="11">
        <v>7847</v>
      </c>
      <c r="K39" s="11">
        <v>2764</v>
      </c>
    </row>
    <row r="40" spans="1:11">
      <c r="A40" t="s">
        <v>388</v>
      </c>
      <c r="B40" s="97" t="s">
        <v>46</v>
      </c>
      <c r="C40" s="157">
        <v>606</v>
      </c>
      <c r="D40">
        <v>20</v>
      </c>
      <c r="E40" s="13">
        <v>2500</v>
      </c>
      <c r="F40" s="90">
        <v>1947</v>
      </c>
      <c r="G40">
        <v>1996</v>
      </c>
      <c r="I40" s="11"/>
      <c r="J40" s="11">
        <v>3130</v>
      </c>
      <c r="K40" s="11">
        <v>2961</v>
      </c>
    </row>
    <row r="41" spans="1:11">
      <c r="A41" t="s">
        <v>399</v>
      </c>
      <c r="B41" s="97" t="s">
        <v>63</v>
      </c>
      <c r="C41" s="99">
        <v>611</v>
      </c>
      <c r="D41">
        <v>44</v>
      </c>
      <c r="E41" s="13">
        <v>1679</v>
      </c>
      <c r="F41" s="27">
        <v>1988</v>
      </c>
      <c r="G41">
        <v>2000</v>
      </c>
      <c r="J41" s="11">
        <v>4283</v>
      </c>
      <c r="K41" s="11">
        <v>3366</v>
      </c>
    </row>
    <row r="42" spans="1:11">
      <c r="A42" t="s">
        <v>404</v>
      </c>
      <c r="B42" s="97" t="s">
        <v>21</v>
      </c>
      <c r="C42" s="157">
        <v>624</v>
      </c>
      <c r="D42">
        <v>8</v>
      </c>
      <c r="E42" s="13">
        <v>400</v>
      </c>
      <c r="F42" s="27">
        <v>1959</v>
      </c>
      <c r="J42" s="11">
        <v>2709</v>
      </c>
      <c r="K42" s="11">
        <v>2384</v>
      </c>
    </row>
    <row r="43" spans="1:11" s="9" customFormat="1">
      <c r="A43" s="9" t="s">
        <v>403</v>
      </c>
      <c r="B43" s="117" t="s">
        <v>36</v>
      </c>
      <c r="C43" s="168">
        <v>634</v>
      </c>
      <c r="D43" s="9">
        <v>12</v>
      </c>
      <c r="E43" s="89">
        <v>936</v>
      </c>
      <c r="F43" s="88">
        <v>1962</v>
      </c>
      <c r="G43" s="9">
        <v>1999</v>
      </c>
      <c r="I43" s="8"/>
      <c r="J43" s="8">
        <v>837</v>
      </c>
      <c r="K43" s="8">
        <v>1359</v>
      </c>
    </row>
    <row r="44" spans="1:11">
      <c r="A44" t="s">
        <v>753</v>
      </c>
      <c r="B44" s="97" t="s">
        <v>24</v>
      </c>
      <c r="C44" s="157">
        <v>648</v>
      </c>
      <c r="I44" s="11"/>
      <c r="J44" s="11">
        <v>247</v>
      </c>
      <c r="K44" s="11"/>
    </row>
    <row r="45" spans="1:11" s="68" customFormat="1">
      <c r="A45" t="s">
        <v>402</v>
      </c>
      <c r="B45" s="97" t="s">
        <v>49</v>
      </c>
      <c r="C45" s="157">
        <v>686</v>
      </c>
      <c r="D45">
        <v>30</v>
      </c>
      <c r="E45" s="13">
        <v>2880</v>
      </c>
      <c r="F45" s="27">
        <v>1976</v>
      </c>
      <c r="G45"/>
      <c r="H45"/>
      <c r="I45" s="11"/>
      <c r="J45" s="11">
        <v>12940</v>
      </c>
      <c r="K45" s="11">
        <v>11534</v>
      </c>
    </row>
    <row r="46" spans="1:11">
      <c r="A46" t="s">
        <v>408</v>
      </c>
      <c r="B46" s="97" t="s">
        <v>50</v>
      </c>
      <c r="C46" s="157">
        <v>696</v>
      </c>
      <c r="D46">
        <v>24</v>
      </c>
      <c r="E46" s="13">
        <v>1600</v>
      </c>
      <c r="F46" s="27">
        <v>2004</v>
      </c>
      <c r="I46" s="11"/>
      <c r="J46" s="11">
        <v>1093</v>
      </c>
      <c r="K46" s="11">
        <v>1260</v>
      </c>
    </row>
    <row r="47" spans="1:11">
      <c r="A47" t="s">
        <v>405</v>
      </c>
      <c r="B47" s="97" t="s">
        <v>63</v>
      </c>
      <c r="C47" s="157">
        <v>701</v>
      </c>
      <c r="D47">
        <v>49</v>
      </c>
      <c r="E47" s="13">
        <v>900</v>
      </c>
      <c r="F47" s="27">
        <v>1989</v>
      </c>
      <c r="I47" s="11"/>
      <c r="J47" s="11">
        <v>17594</v>
      </c>
      <c r="K47" s="11">
        <v>16906</v>
      </c>
    </row>
    <row r="48" spans="1:11" s="9" customFormat="1">
      <c r="A48" s="9" t="s">
        <v>406</v>
      </c>
      <c r="B48" s="117" t="s">
        <v>57</v>
      </c>
      <c r="C48" s="168">
        <v>713</v>
      </c>
      <c r="D48" s="9">
        <v>10</v>
      </c>
      <c r="E48" s="89">
        <v>540</v>
      </c>
      <c r="F48" s="88">
        <v>1990</v>
      </c>
      <c r="G48" s="9">
        <v>2006</v>
      </c>
      <c r="I48" s="8"/>
      <c r="J48" s="8">
        <v>1616</v>
      </c>
      <c r="K48" s="8">
        <v>1675</v>
      </c>
    </row>
    <row r="49" spans="1:11">
      <c r="A49" t="s">
        <v>407</v>
      </c>
      <c r="B49" s="97" t="s">
        <v>28</v>
      </c>
      <c r="C49" s="157">
        <v>716</v>
      </c>
      <c r="D49">
        <v>20</v>
      </c>
      <c r="E49" s="13">
        <v>1800</v>
      </c>
      <c r="F49" s="27">
        <v>1970</v>
      </c>
      <c r="G49">
        <v>2003</v>
      </c>
      <c r="I49" s="11"/>
      <c r="J49" s="11">
        <v>2070</v>
      </c>
      <c r="K49" s="11">
        <v>2119</v>
      </c>
    </row>
    <row r="50" spans="1:11">
      <c r="A50" t="s">
        <v>409</v>
      </c>
      <c r="B50" s="97" t="s">
        <v>52</v>
      </c>
      <c r="C50" s="157">
        <v>716</v>
      </c>
      <c r="D50">
        <v>35</v>
      </c>
      <c r="E50" s="13">
        <v>2448</v>
      </c>
      <c r="F50" s="27">
        <v>1984</v>
      </c>
      <c r="G50">
        <v>2003</v>
      </c>
      <c r="J50" s="11">
        <v>1971</v>
      </c>
      <c r="K50" s="11">
        <v>3985</v>
      </c>
    </row>
    <row r="51" spans="1:11">
      <c r="A51" t="s">
        <v>412</v>
      </c>
      <c r="B51" s="97" t="s">
        <v>14</v>
      </c>
      <c r="C51" s="157">
        <v>717</v>
      </c>
      <c r="D51">
        <v>20</v>
      </c>
      <c r="E51" s="13">
        <v>2835</v>
      </c>
      <c r="F51" s="27">
        <v>1976</v>
      </c>
      <c r="G51">
        <v>2004</v>
      </c>
      <c r="I51" s="11"/>
      <c r="J51" s="11">
        <v>10705</v>
      </c>
      <c r="K51" s="11">
        <v>13226</v>
      </c>
    </row>
    <row r="52" spans="1:11" s="68" customFormat="1">
      <c r="A52" t="s">
        <v>415</v>
      </c>
      <c r="B52" s="97" t="s">
        <v>56</v>
      </c>
      <c r="C52" s="157">
        <v>735</v>
      </c>
      <c r="D52">
        <v>20</v>
      </c>
      <c r="E52" s="13">
        <v>1040</v>
      </c>
      <c r="F52" s="27">
        <v>1940</v>
      </c>
      <c r="G52">
        <v>1998</v>
      </c>
      <c r="H52"/>
      <c r="I52" s="11"/>
      <c r="J52" s="11">
        <v>4321</v>
      </c>
      <c r="K52" s="11">
        <v>4396</v>
      </c>
    </row>
    <row r="53" spans="1:11" s="9" customFormat="1">
      <c r="A53" s="9" t="s">
        <v>411</v>
      </c>
      <c r="B53" s="117" t="s">
        <v>57</v>
      </c>
      <c r="C53" s="168">
        <v>759</v>
      </c>
      <c r="D53" s="9">
        <v>24</v>
      </c>
      <c r="E53" s="89">
        <v>2354</v>
      </c>
      <c r="F53" s="88">
        <v>1977</v>
      </c>
      <c r="G53" s="9">
        <v>2001</v>
      </c>
      <c r="J53" s="8">
        <v>7550</v>
      </c>
      <c r="K53" s="8">
        <v>9699</v>
      </c>
    </row>
    <row r="54" spans="1:11">
      <c r="A54" t="s">
        <v>414</v>
      </c>
      <c r="B54" s="97" t="s">
        <v>257</v>
      </c>
      <c r="C54" s="157">
        <v>765</v>
      </c>
      <c r="D54">
        <v>36</v>
      </c>
      <c r="E54" s="13">
        <v>5500</v>
      </c>
      <c r="F54" s="27">
        <v>1969</v>
      </c>
      <c r="I54" s="11"/>
      <c r="J54" s="11">
        <v>9761</v>
      </c>
      <c r="K54" s="11">
        <v>7980</v>
      </c>
    </row>
    <row r="55" spans="1:11">
      <c r="A55" t="s">
        <v>413</v>
      </c>
      <c r="B55" s="97" t="s">
        <v>47</v>
      </c>
      <c r="C55" s="97">
        <v>801</v>
      </c>
      <c r="D55">
        <v>18.75</v>
      </c>
      <c r="E55" s="13">
        <v>384</v>
      </c>
      <c r="J55" s="11">
        <v>725</v>
      </c>
      <c r="K55" s="11">
        <v>187</v>
      </c>
    </row>
    <row r="56" spans="1:11">
      <c r="A56" t="s">
        <v>417</v>
      </c>
      <c r="B56" s="97" t="s">
        <v>24</v>
      </c>
      <c r="C56" s="157">
        <v>810</v>
      </c>
      <c r="D56">
        <v>24</v>
      </c>
      <c r="I56" s="11"/>
      <c r="J56" s="11">
        <v>3796</v>
      </c>
      <c r="K56" s="11">
        <v>3895</v>
      </c>
    </row>
    <row r="57" spans="1:11">
      <c r="A57" s="68" t="s">
        <v>416</v>
      </c>
      <c r="B57" s="123" t="s">
        <v>12</v>
      </c>
      <c r="C57" s="164">
        <v>856</v>
      </c>
      <c r="D57" s="68">
        <v>40</v>
      </c>
      <c r="E57" s="163">
        <v>3192</v>
      </c>
      <c r="F57" s="156">
        <v>1977</v>
      </c>
      <c r="G57" s="68"/>
      <c r="H57" s="68"/>
      <c r="I57" s="68"/>
      <c r="J57" s="112">
        <v>6751</v>
      </c>
      <c r="K57" s="112">
        <v>7605</v>
      </c>
    </row>
    <row r="58" spans="1:11" s="9" customFormat="1">
      <c r="A58" s="9" t="s">
        <v>418</v>
      </c>
      <c r="B58" s="117" t="s">
        <v>50</v>
      </c>
      <c r="C58" s="168">
        <v>900</v>
      </c>
      <c r="D58" s="9">
        <v>20</v>
      </c>
      <c r="E58" s="89">
        <v>1750</v>
      </c>
      <c r="F58" s="88">
        <v>1982</v>
      </c>
      <c r="G58" s="9">
        <v>2001</v>
      </c>
      <c r="I58" s="8"/>
      <c r="J58" s="8">
        <v>1640</v>
      </c>
      <c r="K58" s="8">
        <v>700</v>
      </c>
    </row>
    <row r="59" spans="1:11">
      <c r="A59" t="s">
        <v>421</v>
      </c>
      <c r="B59" s="97" t="s">
        <v>63</v>
      </c>
      <c r="C59" s="157">
        <v>922</v>
      </c>
      <c r="D59">
        <v>43</v>
      </c>
      <c r="E59" s="13">
        <v>3000</v>
      </c>
      <c r="F59" s="27">
        <v>2003</v>
      </c>
      <c r="J59" s="11">
        <v>5516</v>
      </c>
      <c r="K59" s="11">
        <v>5880</v>
      </c>
    </row>
    <row r="60" spans="1:11">
      <c r="A60" s="68" t="s">
        <v>422</v>
      </c>
      <c r="B60" s="123" t="s">
        <v>27</v>
      </c>
      <c r="C60" s="123">
        <v>923</v>
      </c>
      <c r="D60" s="68">
        <v>34</v>
      </c>
      <c r="E60" s="163">
        <v>1075</v>
      </c>
      <c r="F60" s="156">
        <v>1972</v>
      </c>
      <c r="G60" s="68">
        <v>2005</v>
      </c>
      <c r="H60" s="68"/>
      <c r="I60" s="112"/>
      <c r="J60" s="112">
        <v>5966</v>
      </c>
      <c r="K60" s="112">
        <v>4662</v>
      </c>
    </row>
    <row r="61" spans="1:11">
      <c r="A61" t="s">
        <v>419</v>
      </c>
      <c r="B61" s="97" t="s">
        <v>60</v>
      </c>
      <c r="C61" s="157">
        <v>924</v>
      </c>
      <c r="D61" s="11">
        <v>24</v>
      </c>
      <c r="E61" s="13">
        <v>2856</v>
      </c>
      <c r="F61" s="27">
        <v>1979</v>
      </c>
      <c r="I61" s="11"/>
      <c r="J61" s="11">
        <v>9144</v>
      </c>
      <c r="K61" s="11">
        <v>7242</v>
      </c>
    </row>
    <row r="62" spans="1:11">
      <c r="A62" t="s">
        <v>420</v>
      </c>
      <c r="B62" s="97" t="s">
        <v>19</v>
      </c>
      <c r="C62" s="157">
        <v>947</v>
      </c>
      <c r="D62">
        <v>29</v>
      </c>
      <c r="E62" s="13">
        <v>1886</v>
      </c>
      <c r="F62" s="27">
        <v>1983</v>
      </c>
      <c r="J62" s="11">
        <v>6058</v>
      </c>
      <c r="K62" s="11">
        <v>7583</v>
      </c>
    </row>
    <row r="63" spans="1:11" s="9" customFormat="1">
      <c r="A63" s="9" t="s">
        <v>427</v>
      </c>
      <c r="B63" s="117" t="s">
        <v>36</v>
      </c>
      <c r="C63" s="115">
        <v>974</v>
      </c>
      <c r="D63" s="9">
        <v>20</v>
      </c>
      <c r="E63" s="89">
        <v>2760</v>
      </c>
      <c r="F63" s="88">
        <v>1974</v>
      </c>
      <c r="G63" s="9">
        <v>2002</v>
      </c>
      <c r="I63" s="8"/>
      <c r="J63" s="8">
        <v>5795</v>
      </c>
      <c r="K63" s="8">
        <v>4801</v>
      </c>
    </row>
    <row r="64" spans="1:11" s="68" customFormat="1">
      <c r="A64" t="s">
        <v>423</v>
      </c>
      <c r="B64" s="97" t="s">
        <v>50</v>
      </c>
      <c r="C64" s="97">
        <v>976</v>
      </c>
      <c r="D64">
        <v>20</v>
      </c>
      <c r="E64" s="13">
        <v>3500</v>
      </c>
      <c r="F64" s="27">
        <v>1934</v>
      </c>
      <c r="G64">
        <v>1994</v>
      </c>
      <c r="H64"/>
      <c r="I64" s="11"/>
      <c r="J64" s="11">
        <v>2252</v>
      </c>
      <c r="K64" s="11">
        <v>1380</v>
      </c>
    </row>
    <row r="65" spans="1:11">
      <c r="A65" s="68" t="s">
        <v>428</v>
      </c>
      <c r="B65" s="123" t="s">
        <v>50</v>
      </c>
      <c r="C65" s="119">
        <v>1007</v>
      </c>
      <c r="D65" s="68">
        <v>28</v>
      </c>
      <c r="E65" s="163">
        <v>2700</v>
      </c>
      <c r="F65" s="156">
        <v>1980</v>
      </c>
      <c r="G65" s="68">
        <v>2000</v>
      </c>
      <c r="H65" s="68"/>
      <c r="I65" s="112"/>
      <c r="J65" s="112">
        <v>8593</v>
      </c>
      <c r="K65" s="112">
        <v>4812</v>
      </c>
    </row>
    <row r="66" spans="1:11">
      <c r="A66" t="s">
        <v>431</v>
      </c>
      <c r="B66" s="97" t="s">
        <v>50</v>
      </c>
      <c r="C66" s="99">
        <v>1008</v>
      </c>
      <c r="D66">
        <v>40</v>
      </c>
      <c r="E66" s="13">
        <v>4048</v>
      </c>
      <c r="F66" s="27" t="s">
        <v>742</v>
      </c>
      <c r="G66">
        <v>1977</v>
      </c>
      <c r="J66" s="11">
        <v>10893</v>
      </c>
      <c r="K66" s="11">
        <v>3072</v>
      </c>
    </row>
    <row r="67" spans="1:11">
      <c r="A67" t="s">
        <v>432</v>
      </c>
      <c r="B67" s="97" t="s">
        <v>46</v>
      </c>
      <c r="C67" s="99">
        <v>1019</v>
      </c>
      <c r="D67">
        <v>30</v>
      </c>
      <c r="E67" s="13">
        <v>1970</v>
      </c>
      <c r="F67" s="27">
        <v>1979</v>
      </c>
      <c r="J67" s="11">
        <v>3670</v>
      </c>
      <c r="K67" s="11">
        <v>3858</v>
      </c>
    </row>
    <row r="68" spans="1:11" s="9" customFormat="1">
      <c r="A68" s="9" t="s">
        <v>430</v>
      </c>
      <c r="B68" s="117" t="s">
        <v>39</v>
      </c>
      <c r="C68" s="115">
        <v>1030</v>
      </c>
      <c r="D68" s="9">
        <v>40</v>
      </c>
      <c r="E68" s="89">
        <v>1091</v>
      </c>
      <c r="F68" s="88">
        <v>1988</v>
      </c>
      <c r="I68" s="8"/>
      <c r="J68" s="8">
        <v>1987</v>
      </c>
      <c r="K68" s="8">
        <v>1091</v>
      </c>
    </row>
    <row r="69" spans="1:11">
      <c r="A69" t="s">
        <v>429</v>
      </c>
      <c r="B69" s="97" t="s">
        <v>57</v>
      </c>
      <c r="C69" s="99">
        <v>1040</v>
      </c>
      <c r="D69">
        <v>30</v>
      </c>
      <c r="E69" s="13">
        <v>1800</v>
      </c>
      <c r="F69" s="27">
        <v>1975</v>
      </c>
      <c r="J69" s="11">
        <v>4937</v>
      </c>
      <c r="K69" s="11">
        <v>4020</v>
      </c>
    </row>
    <row r="70" spans="1:11" s="68" customFormat="1">
      <c r="A70" t="s">
        <v>433</v>
      </c>
      <c r="B70" s="97" t="s">
        <v>49</v>
      </c>
      <c r="C70" s="99">
        <v>1060</v>
      </c>
      <c r="D70">
        <v>30</v>
      </c>
      <c r="E70" s="13">
        <v>4560</v>
      </c>
      <c r="F70" s="27">
        <v>1945</v>
      </c>
      <c r="G70">
        <v>1985</v>
      </c>
      <c r="H70"/>
      <c r="I70"/>
      <c r="J70" s="11">
        <v>6128</v>
      </c>
      <c r="K70" s="11">
        <v>6000</v>
      </c>
    </row>
    <row r="71" spans="1:11">
      <c r="A71" t="s">
        <v>436</v>
      </c>
      <c r="B71" s="97" t="s">
        <v>31</v>
      </c>
      <c r="C71" s="99">
        <v>1061</v>
      </c>
      <c r="D71">
        <v>16</v>
      </c>
      <c r="E71" s="13">
        <v>1800</v>
      </c>
      <c r="F71" s="27">
        <v>1972</v>
      </c>
      <c r="J71" s="11">
        <v>2999</v>
      </c>
      <c r="K71" s="11">
        <v>5705</v>
      </c>
    </row>
    <row r="72" spans="1:11">
      <c r="A72" t="s">
        <v>437</v>
      </c>
      <c r="B72" s="97" t="s">
        <v>252</v>
      </c>
      <c r="C72" s="99">
        <v>1061</v>
      </c>
      <c r="D72">
        <v>44.5</v>
      </c>
      <c r="E72" s="13">
        <v>3496</v>
      </c>
      <c r="F72" s="27">
        <v>1976</v>
      </c>
      <c r="J72" s="11">
        <v>21267</v>
      </c>
      <c r="K72" s="11">
        <v>17990</v>
      </c>
    </row>
    <row r="73" spans="1:11" s="9" customFormat="1">
      <c r="A73" s="9" t="s">
        <v>434</v>
      </c>
      <c r="B73" s="117" t="s">
        <v>60</v>
      </c>
      <c r="C73" s="115">
        <v>1089</v>
      </c>
      <c r="D73" s="9">
        <v>48</v>
      </c>
      <c r="E73" s="89">
        <v>13320</v>
      </c>
      <c r="F73" s="88">
        <v>1974</v>
      </c>
      <c r="G73" s="9">
        <v>2000</v>
      </c>
      <c r="J73" s="8">
        <v>38638</v>
      </c>
      <c r="K73" s="8">
        <v>33968</v>
      </c>
    </row>
    <row r="74" spans="1:11">
      <c r="A74" t="s">
        <v>435</v>
      </c>
      <c r="B74" s="97" t="s">
        <v>24</v>
      </c>
      <c r="C74" s="99">
        <v>1098</v>
      </c>
      <c r="D74">
        <v>20</v>
      </c>
      <c r="F74" s="27">
        <v>1978</v>
      </c>
      <c r="G74" s="27">
        <v>1990</v>
      </c>
      <c r="J74" s="11">
        <v>1250</v>
      </c>
      <c r="K74" s="11">
        <v>1196</v>
      </c>
    </row>
    <row r="75" spans="1:11">
      <c r="A75" t="s">
        <v>438</v>
      </c>
      <c r="B75" s="97" t="s">
        <v>16</v>
      </c>
      <c r="C75" s="99">
        <v>1151</v>
      </c>
      <c r="D75">
        <v>15</v>
      </c>
      <c r="E75" s="13">
        <v>900</v>
      </c>
      <c r="J75" s="11">
        <v>717</v>
      </c>
      <c r="K75" s="11">
        <v>198</v>
      </c>
    </row>
    <row r="76" spans="1:11" s="68" customFormat="1">
      <c r="A76" t="s">
        <v>439</v>
      </c>
      <c r="B76" s="97" t="s">
        <v>40</v>
      </c>
      <c r="C76" s="99">
        <v>1162</v>
      </c>
      <c r="D76">
        <v>36</v>
      </c>
      <c r="E76" s="13">
        <v>4128</v>
      </c>
      <c r="F76" s="27">
        <v>1974</v>
      </c>
      <c r="G76"/>
      <c r="H76"/>
      <c r="I76"/>
      <c r="J76" s="11">
        <v>4682</v>
      </c>
      <c r="K76" s="11">
        <v>3618</v>
      </c>
    </row>
    <row r="77" spans="1:11">
      <c r="A77" t="s">
        <v>426</v>
      </c>
      <c r="B77" s="97" t="s">
        <v>38</v>
      </c>
      <c r="C77" s="99">
        <v>1163</v>
      </c>
      <c r="D77">
        <v>45.5</v>
      </c>
      <c r="E77" s="13">
        <v>3500</v>
      </c>
      <c r="F77" s="27">
        <v>1975</v>
      </c>
      <c r="G77" s="11">
        <v>2005</v>
      </c>
      <c r="I77" s="11"/>
      <c r="J77" s="11">
        <v>23682</v>
      </c>
      <c r="K77" s="11">
        <v>23127</v>
      </c>
    </row>
    <row r="78" spans="1:11" s="9" customFormat="1">
      <c r="A78" s="9" t="s">
        <v>440</v>
      </c>
      <c r="B78" s="117" t="s">
        <v>56</v>
      </c>
      <c r="C78" s="115">
        <v>1220</v>
      </c>
      <c r="D78" s="9">
        <v>20</v>
      </c>
      <c r="E78" s="89">
        <v>1860</v>
      </c>
      <c r="F78" s="88">
        <v>2002</v>
      </c>
      <c r="J78" s="8">
        <v>4124</v>
      </c>
      <c r="K78" s="8">
        <v>2347</v>
      </c>
    </row>
    <row r="79" spans="1:11">
      <c r="A79" t="s">
        <v>443</v>
      </c>
      <c r="B79" s="97" t="s">
        <v>56</v>
      </c>
      <c r="C79" s="99">
        <v>1243</v>
      </c>
      <c r="D79">
        <v>31</v>
      </c>
      <c r="E79" s="13">
        <v>2691</v>
      </c>
      <c r="F79" s="27">
        <v>1965</v>
      </c>
      <c r="G79">
        <v>1995</v>
      </c>
      <c r="I79" s="11"/>
      <c r="J79" s="11">
        <v>4009</v>
      </c>
      <c r="K79" s="11">
        <v>2167</v>
      </c>
    </row>
    <row r="80" spans="1:11">
      <c r="A80" t="s">
        <v>441</v>
      </c>
      <c r="B80" s="97" t="s">
        <v>59</v>
      </c>
      <c r="C80" s="99">
        <v>1257</v>
      </c>
      <c r="D80">
        <v>38</v>
      </c>
      <c r="E80" s="13">
        <v>3700</v>
      </c>
      <c r="F80" s="27">
        <v>1979</v>
      </c>
      <c r="J80" s="11">
        <v>23106</v>
      </c>
      <c r="K80" s="11">
        <v>20483</v>
      </c>
    </row>
    <row r="81" spans="1:11">
      <c r="A81" t="s">
        <v>383</v>
      </c>
      <c r="B81" s="97" t="s">
        <v>56</v>
      </c>
      <c r="C81" s="157">
        <v>1260</v>
      </c>
      <c r="D81">
        <v>44.5</v>
      </c>
      <c r="E81" s="13">
        <v>2613</v>
      </c>
      <c r="F81" s="27">
        <v>1969</v>
      </c>
      <c r="G81">
        <v>1983</v>
      </c>
      <c r="J81" s="11">
        <v>10021</v>
      </c>
      <c r="K81" s="11">
        <v>11094</v>
      </c>
    </row>
    <row r="82" spans="1:11" s="68" customFormat="1">
      <c r="A82" t="s">
        <v>444</v>
      </c>
      <c r="B82" s="97" t="s">
        <v>59</v>
      </c>
      <c r="C82" s="99">
        <v>1297</v>
      </c>
      <c r="D82">
        <v>37.5</v>
      </c>
      <c r="E82" s="13">
        <v>15487</v>
      </c>
      <c r="F82" s="27">
        <v>1976</v>
      </c>
      <c r="G82"/>
      <c r="H82"/>
      <c r="I82" s="11"/>
      <c r="J82" s="11">
        <v>16755</v>
      </c>
      <c r="K82" s="11">
        <v>20067</v>
      </c>
    </row>
    <row r="83" spans="1:11" s="9" customFormat="1">
      <c r="A83" s="9" t="s">
        <v>445</v>
      </c>
      <c r="B83" s="117" t="s">
        <v>63</v>
      </c>
      <c r="C83" s="115">
        <v>1305</v>
      </c>
      <c r="D83" s="9">
        <v>43</v>
      </c>
      <c r="E83" s="89">
        <v>3022</v>
      </c>
      <c r="F83" s="88">
        <v>2000</v>
      </c>
      <c r="J83" s="8">
        <v>1351</v>
      </c>
      <c r="K83" s="8">
        <v>823</v>
      </c>
    </row>
    <row r="84" spans="1:11">
      <c r="A84" t="s">
        <v>442</v>
      </c>
      <c r="B84" s="97" t="s">
        <v>60</v>
      </c>
      <c r="C84" s="99">
        <v>1321</v>
      </c>
      <c r="D84">
        <v>34</v>
      </c>
      <c r="E84" s="13">
        <v>4800</v>
      </c>
      <c r="F84" s="27">
        <v>1979</v>
      </c>
      <c r="G84">
        <v>1995</v>
      </c>
      <c r="J84" s="11">
        <v>21053</v>
      </c>
      <c r="K84" s="11">
        <v>17329</v>
      </c>
    </row>
    <row r="85" spans="1:11">
      <c r="A85" s="68" t="s">
        <v>446</v>
      </c>
      <c r="B85" s="123" t="s">
        <v>18</v>
      </c>
      <c r="C85" s="119">
        <v>1336</v>
      </c>
      <c r="D85" s="68">
        <v>24</v>
      </c>
      <c r="E85" s="163">
        <v>2552</v>
      </c>
      <c r="F85" s="156">
        <v>1977</v>
      </c>
      <c r="G85" s="68"/>
      <c r="H85" s="68"/>
      <c r="I85" s="112"/>
      <c r="J85" s="112">
        <v>1718</v>
      </c>
      <c r="K85" s="112">
        <v>2061</v>
      </c>
    </row>
    <row r="86" spans="1:11">
      <c r="A86" t="s">
        <v>447</v>
      </c>
      <c r="B86" s="97" t="s">
        <v>448</v>
      </c>
      <c r="C86" s="99">
        <v>1426</v>
      </c>
      <c r="D86">
        <v>20</v>
      </c>
      <c r="E86" s="13">
        <v>1075</v>
      </c>
      <c r="F86" s="27">
        <v>1962</v>
      </c>
      <c r="I86" s="11"/>
      <c r="J86" s="11">
        <v>4154</v>
      </c>
      <c r="K86" s="11">
        <v>4187</v>
      </c>
    </row>
    <row r="87" spans="1:11">
      <c r="A87" s="68" t="s">
        <v>410</v>
      </c>
      <c r="B87" s="123" t="s">
        <v>56</v>
      </c>
      <c r="C87" s="164">
        <v>1451</v>
      </c>
      <c r="D87" s="68">
        <v>20</v>
      </c>
      <c r="E87" s="163">
        <v>4200</v>
      </c>
      <c r="F87" s="156">
        <v>1985</v>
      </c>
      <c r="G87" s="68">
        <v>1995</v>
      </c>
      <c r="H87" s="68"/>
      <c r="I87" s="112"/>
      <c r="J87" s="112">
        <v>4105</v>
      </c>
      <c r="K87" s="112">
        <v>4387</v>
      </c>
    </row>
    <row r="88" spans="1:11" s="9" customFormat="1">
      <c r="A88" s="9" t="s">
        <v>450</v>
      </c>
      <c r="B88" s="117" t="s">
        <v>55</v>
      </c>
      <c r="C88" s="115">
        <v>1478</v>
      </c>
      <c r="D88" s="9">
        <v>41</v>
      </c>
      <c r="E88" s="89">
        <v>8000</v>
      </c>
      <c r="F88" s="88">
        <v>2002</v>
      </c>
      <c r="J88" s="8">
        <v>14554</v>
      </c>
      <c r="K88" s="8">
        <v>17332</v>
      </c>
    </row>
    <row r="89" spans="1:11">
      <c r="A89" t="s">
        <v>449</v>
      </c>
      <c r="B89" s="97" t="s">
        <v>59</v>
      </c>
      <c r="C89" s="99">
        <v>1490</v>
      </c>
      <c r="D89">
        <v>24</v>
      </c>
      <c r="E89" s="13">
        <v>1674</v>
      </c>
      <c r="F89" s="27">
        <v>1991</v>
      </c>
      <c r="I89" s="11"/>
      <c r="J89" s="11">
        <v>18095</v>
      </c>
      <c r="K89" s="11">
        <v>13273</v>
      </c>
    </row>
    <row r="90" spans="1:11">
      <c r="A90" s="68" t="s">
        <v>455</v>
      </c>
      <c r="B90" s="123" t="s">
        <v>40</v>
      </c>
      <c r="C90" s="119">
        <v>1591</v>
      </c>
      <c r="D90" s="68">
        <v>36</v>
      </c>
      <c r="E90" s="163">
        <v>3500</v>
      </c>
      <c r="F90" s="156">
        <v>1970</v>
      </c>
      <c r="G90" s="68">
        <v>2004</v>
      </c>
      <c r="H90" s="68"/>
      <c r="I90" s="68"/>
      <c r="J90" s="112">
        <v>3440</v>
      </c>
      <c r="K90" s="112">
        <v>2507</v>
      </c>
    </row>
    <row r="91" spans="1:11">
      <c r="A91" t="s">
        <v>457</v>
      </c>
      <c r="B91" s="97" t="s">
        <v>52</v>
      </c>
      <c r="C91" s="99">
        <v>1631</v>
      </c>
      <c r="D91">
        <v>30</v>
      </c>
      <c r="E91" s="13">
        <v>5200</v>
      </c>
      <c r="F91" s="27">
        <v>1976</v>
      </c>
      <c r="G91">
        <v>2003</v>
      </c>
      <c r="J91" s="11">
        <v>7785</v>
      </c>
      <c r="K91" s="11">
        <v>10207</v>
      </c>
    </row>
    <row r="92" spans="1:11">
      <c r="A92" t="s">
        <v>453</v>
      </c>
      <c r="B92" s="97" t="s">
        <v>454</v>
      </c>
      <c r="C92" s="99">
        <v>1649</v>
      </c>
      <c r="D92">
        <v>30</v>
      </c>
      <c r="E92" s="13">
        <v>6030</v>
      </c>
      <c r="F92" s="27">
        <v>2003</v>
      </c>
      <c r="J92" s="11">
        <v>14688</v>
      </c>
      <c r="K92" s="11">
        <v>14395</v>
      </c>
    </row>
    <row r="93" spans="1:11" s="9" customFormat="1">
      <c r="A93" s="9" t="s">
        <v>452</v>
      </c>
      <c r="B93" s="117" t="s">
        <v>63</v>
      </c>
      <c r="C93" s="115">
        <v>1681</v>
      </c>
      <c r="D93" s="9">
        <v>45</v>
      </c>
      <c r="E93" s="89">
        <v>4044</v>
      </c>
      <c r="F93" s="88" t="s">
        <v>735</v>
      </c>
      <c r="G93" s="9">
        <v>2002</v>
      </c>
      <c r="I93" s="8"/>
      <c r="J93" s="8">
        <v>23450</v>
      </c>
      <c r="K93" s="8">
        <v>22402</v>
      </c>
    </row>
    <row r="94" spans="1:11">
      <c r="A94" t="s">
        <v>751</v>
      </c>
      <c r="B94" s="97" t="s">
        <v>37</v>
      </c>
      <c r="C94" s="158">
        <v>1684</v>
      </c>
      <c r="D94">
        <v>23</v>
      </c>
      <c r="E94" s="13">
        <v>160</v>
      </c>
      <c r="J94" s="11">
        <v>17044</v>
      </c>
      <c r="K94" s="11">
        <v>530</v>
      </c>
    </row>
    <row r="95" spans="1:11" s="68" customFormat="1">
      <c r="A95" t="s">
        <v>456</v>
      </c>
      <c r="B95" s="97" t="s">
        <v>23</v>
      </c>
      <c r="C95" s="99">
        <v>1692</v>
      </c>
      <c r="D95">
        <v>26.5</v>
      </c>
      <c r="E95" s="13">
        <v>850</v>
      </c>
      <c r="F95" s="27">
        <v>1989</v>
      </c>
      <c r="G95"/>
      <c r="H95"/>
      <c r="I95" s="11"/>
      <c r="J95" s="11">
        <v>3927</v>
      </c>
      <c r="K95" s="11">
        <v>9738</v>
      </c>
    </row>
    <row r="96" spans="1:11">
      <c r="A96" t="s">
        <v>458</v>
      </c>
      <c r="B96" s="97" t="s">
        <v>39</v>
      </c>
      <c r="C96" s="99">
        <v>1724</v>
      </c>
      <c r="D96">
        <v>37</v>
      </c>
      <c r="E96" s="13">
        <v>5200</v>
      </c>
      <c r="F96" s="27">
        <v>1975</v>
      </c>
      <c r="J96" s="11">
        <v>20173</v>
      </c>
      <c r="K96" s="11">
        <v>14438</v>
      </c>
    </row>
    <row r="97" spans="1:11">
      <c r="A97" t="s">
        <v>459</v>
      </c>
      <c r="B97" s="97" t="s">
        <v>13</v>
      </c>
      <c r="C97" s="157">
        <v>1765</v>
      </c>
      <c r="D97">
        <v>48</v>
      </c>
      <c r="E97" s="13">
        <v>8000</v>
      </c>
      <c r="F97" s="27">
        <v>1914</v>
      </c>
      <c r="G97">
        <v>1997</v>
      </c>
      <c r="I97" s="11"/>
      <c r="J97" s="11">
        <v>26354</v>
      </c>
      <c r="K97" s="11">
        <v>24926</v>
      </c>
    </row>
    <row r="98" spans="1:11" s="9" customFormat="1">
      <c r="A98" s="9" t="s">
        <v>460</v>
      </c>
      <c r="B98" s="117" t="s">
        <v>46</v>
      </c>
      <c r="C98" s="115">
        <v>1815</v>
      </c>
      <c r="D98" s="9">
        <v>30</v>
      </c>
      <c r="E98" s="89">
        <v>2280</v>
      </c>
      <c r="F98" s="88">
        <v>1976</v>
      </c>
      <c r="I98" s="8"/>
      <c r="J98" s="8">
        <v>12125</v>
      </c>
      <c r="K98" s="8">
        <v>13374</v>
      </c>
    </row>
    <row r="99" spans="1:11">
      <c r="A99" t="s">
        <v>451</v>
      </c>
      <c r="B99" s="97" t="s">
        <v>15</v>
      </c>
      <c r="C99" s="99">
        <v>1893</v>
      </c>
      <c r="D99">
        <v>46</v>
      </c>
      <c r="J99" s="11">
        <v>7750</v>
      </c>
      <c r="K99" s="11">
        <v>4731</v>
      </c>
    </row>
    <row r="100" spans="1:11">
      <c r="A100" t="s">
        <v>461</v>
      </c>
      <c r="B100" s="97" t="s">
        <v>49</v>
      </c>
      <c r="C100" s="99">
        <v>1898</v>
      </c>
      <c r="D100">
        <v>47</v>
      </c>
      <c r="E100" s="13">
        <v>8442</v>
      </c>
      <c r="F100" s="27">
        <v>1979</v>
      </c>
      <c r="G100">
        <v>2002</v>
      </c>
      <c r="J100" s="11">
        <v>19630</v>
      </c>
      <c r="K100" s="11">
        <v>19881</v>
      </c>
    </row>
    <row r="101" spans="1:11" s="68" customFormat="1">
      <c r="A101" t="s">
        <v>465</v>
      </c>
      <c r="B101" s="97" t="s">
        <v>56</v>
      </c>
      <c r="C101" s="99">
        <v>1941</v>
      </c>
      <c r="D101">
        <v>47</v>
      </c>
      <c r="E101" s="13">
        <v>4069</v>
      </c>
      <c r="F101" s="27">
        <v>1994</v>
      </c>
      <c r="G101"/>
      <c r="H101"/>
      <c r="I101"/>
      <c r="J101" s="11">
        <v>7273</v>
      </c>
      <c r="K101" s="11">
        <v>12843</v>
      </c>
    </row>
    <row r="102" spans="1:11">
      <c r="A102" t="s">
        <v>463</v>
      </c>
      <c r="B102" s="97" t="s">
        <v>57</v>
      </c>
      <c r="C102" s="99">
        <v>1965</v>
      </c>
      <c r="D102">
        <v>26</v>
      </c>
      <c r="E102" s="13">
        <v>2540</v>
      </c>
      <c r="F102" s="27">
        <v>1977</v>
      </c>
      <c r="J102" s="11">
        <v>14441</v>
      </c>
      <c r="K102" s="11">
        <v>16091</v>
      </c>
    </row>
    <row r="103" spans="1:11" s="9" customFormat="1">
      <c r="A103" s="9" t="s">
        <v>472</v>
      </c>
      <c r="B103" s="117" t="s">
        <v>21</v>
      </c>
      <c r="C103" s="115">
        <v>2018</v>
      </c>
      <c r="D103" s="9">
        <v>8</v>
      </c>
      <c r="E103" s="89">
        <v>800</v>
      </c>
      <c r="F103" s="88">
        <v>2001</v>
      </c>
      <c r="I103" s="8"/>
      <c r="J103" s="8">
        <v>3424</v>
      </c>
      <c r="K103" s="8">
        <v>4705</v>
      </c>
    </row>
    <row r="104" spans="1:11">
      <c r="A104" t="s">
        <v>462</v>
      </c>
      <c r="B104" s="97" t="s">
        <v>52</v>
      </c>
      <c r="C104" s="99">
        <v>2019</v>
      </c>
      <c r="D104">
        <v>20</v>
      </c>
      <c r="E104" s="13">
        <v>1400</v>
      </c>
      <c r="F104" s="27">
        <v>1960</v>
      </c>
      <c r="I104" s="11"/>
      <c r="J104" s="11">
        <v>1225</v>
      </c>
      <c r="K104" s="11">
        <v>2713</v>
      </c>
    </row>
    <row r="105" spans="1:11">
      <c r="A105" t="s">
        <v>475</v>
      </c>
      <c r="B105" s="97" t="s">
        <v>26</v>
      </c>
      <c r="C105" s="99">
        <v>2019</v>
      </c>
      <c r="D105">
        <v>10</v>
      </c>
      <c r="E105" s="13">
        <v>1242</v>
      </c>
      <c r="F105" s="27">
        <v>1959</v>
      </c>
      <c r="I105" s="11"/>
      <c r="J105" s="11">
        <v>1242</v>
      </c>
      <c r="K105" s="11">
        <v>666</v>
      </c>
    </row>
    <row r="106" spans="1:11">
      <c r="A106" t="s">
        <v>470</v>
      </c>
      <c r="B106" s="97" t="s">
        <v>46</v>
      </c>
      <c r="C106" s="99">
        <v>2032</v>
      </c>
      <c r="D106">
        <v>33</v>
      </c>
      <c r="E106" s="13">
        <v>3970</v>
      </c>
      <c r="F106" s="27">
        <v>1976</v>
      </c>
      <c r="I106" s="11"/>
      <c r="J106" s="11">
        <v>24971</v>
      </c>
      <c r="K106" s="11">
        <v>21920</v>
      </c>
    </row>
    <row r="107" spans="1:11" s="68" customFormat="1">
      <c r="A107" s="68" t="s">
        <v>466</v>
      </c>
      <c r="B107" s="123" t="s">
        <v>60</v>
      </c>
      <c r="C107" s="119">
        <v>2033</v>
      </c>
      <c r="D107" s="68">
        <v>37</v>
      </c>
      <c r="E107" s="163">
        <v>6136</v>
      </c>
      <c r="F107" s="156">
        <v>1975</v>
      </c>
      <c r="G107" s="68">
        <v>2003</v>
      </c>
      <c r="J107" s="112">
        <v>26254</v>
      </c>
      <c r="K107" s="112">
        <v>28009</v>
      </c>
    </row>
    <row r="108" spans="1:11" s="9" customFormat="1">
      <c r="A108" s="9" t="s">
        <v>467</v>
      </c>
      <c r="B108" s="117" t="s">
        <v>37</v>
      </c>
      <c r="C108" s="159">
        <v>2040</v>
      </c>
      <c r="D108" s="9">
        <v>49.5</v>
      </c>
      <c r="E108" s="89">
        <v>10008</v>
      </c>
      <c r="F108" s="88">
        <v>2000</v>
      </c>
      <c r="I108" s="8"/>
      <c r="J108" s="8">
        <v>67264</v>
      </c>
      <c r="K108" s="8">
        <v>50418</v>
      </c>
    </row>
    <row r="109" spans="1:11">
      <c r="A109" t="s">
        <v>474</v>
      </c>
      <c r="B109" s="97" t="s">
        <v>18</v>
      </c>
      <c r="C109" s="99">
        <v>2054</v>
      </c>
      <c r="D109">
        <v>30</v>
      </c>
      <c r="E109" s="13">
        <v>7166</v>
      </c>
      <c r="F109" s="27">
        <v>1969</v>
      </c>
      <c r="G109">
        <v>2002</v>
      </c>
      <c r="J109" s="11">
        <v>8720</v>
      </c>
      <c r="K109" s="11">
        <v>5748</v>
      </c>
    </row>
    <row r="110" spans="1:11">
      <c r="A110" t="s">
        <v>468</v>
      </c>
      <c r="B110" s="97" t="s">
        <v>469</v>
      </c>
      <c r="C110" s="99">
        <v>2079</v>
      </c>
      <c r="D110">
        <v>30</v>
      </c>
      <c r="E110" s="13">
        <v>2720</v>
      </c>
      <c r="F110" s="27">
        <v>1975</v>
      </c>
      <c r="I110" s="11"/>
      <c r="J110" s="11">
        <v>8301</v>
      </c>
      <c r="K110" s="11">
        <v>7399</v>
      </c>
    </row>
    <row r="111" spans="1:11">
      <c r="A111" t="s">
        <v>464</v>
      </c>
      <c r="B111" s="97" t="s">
        <v>27</v>
      </c>
      <c r="C111" s="99">
        <v>2102</v>
      </c>
      <c r="D111">
        <v>45</v>
      </c>
      <c r="E111" s="13">
        <v>6263</v>
      </c>
      <c r="F111" s="27">
        <v>1975</v>
      </c>
      <c r="I111" s="11"/>
      <c r="J111" s="11">
        <v>12662</v>
      </c>
      <c r="K111" s="11">
        <v>11560</v>
      </c>
    </row>
    <row r="112" spans="1:11">
      <c r="A112" t="s">
        <v>477</v>
      </c>
      <c r="B112" s="97" t="s">
        <v>23</v>
      </c>
      <c r="C112" s="99">
        <v>2133</v>
      </c>
      <c r="D112">
        <v>40</v>
      </c>
      <c r="E112" s="13">
        <v>2691</v>
      </c>
      <c r="F112" s="27">
        <v>1960</v>
      </c>
      <c r="G112">
        <v>1987</v>
      </c>
      <c r="J112" s="11">
        <v>4008</v>
      </c>
      <c r="K112" s="11">
        <v>16591</v>
      </c>
    </row>
    <row r="113" spans="1:11" s="9" customFormat="1">
      <c r="A113" s="9" t="s">
        <v>471</v>
      </c>
      <c r="B113" s="117" t="s">
        <v>24</v>
      </c>
      <c r="C113" s="115">
        <v>2194</v>
      </c>
      <c r="D113" s="9">
        <v>40</v>
      </c>
      <c r="E113" s="89"/>
      <c r="F113" s="88">
        <v>1990</v>
      </c>
      <c r="I113" s="8"/>
      <c r="J113" s="8">
        <v>18161</v>
      </c>
      <c r="K113" s="8">
        <v>15219</v>
      </c>
    </row>
    <row r="114" spans="1:11">
      <c r="A114" t="s">
        <v>482</v>
      </c>
      <c r="B114" s="97" t="s">
        <v>31</v>
      </c>
      <c r="C114" s="99">
        <v>2215</v>
      </c>
      <c r="D114">
        <v>15</v>
      </c>
      <c r="E114" s="13">
        <v>3200</v>
      </c>
      <c r="F114" s="27">
        <v>1972</v>
      </c>
      <c r="G114">
        <v>1979</v>
      </c>
      <c r="I114" s="11"/>
      <c r="J114" s="11">
        <v>9532</v>
      </c>
      <c r="K114" s="11">
        <v>15310</v>
      </c>
    </row>
    <row r="115" spans="1:11">
      <c r="A115" t="s">
        <v>727</v>
      </c>
      <c r="B115" s="97" t="s">
        <v>21</v>
      </c>
      <c r="C115" s="99">
        <v>2236</v>
      </c>
      <c r="D115">
        <v>19</v>
      </c>
      <c r="E115" s="13">
        <v>500</v>
      </c>
      <c r="F115" s="27">
        <v>1970</v>
      </c>
      <c r="G115">
        <v>2005</v>
      </c>
      <c r="I115" s="11"/>
      <c r="J115" s="11"/>
      <c r="K115" s="11">
        <v>7914</v>
      </c>
    </row>
    <row r="116" spans="1:11">
      <c r="A116" t="s">
        <v>486</v>
      </c>
      <c r="B116" s="97" t="s">
        <v>248</v>
      </c>
      <c r="C116" s="99">
        <v>2237</v>
      </c>
      <c r="D116">
        <v>48</v>
      </c>
      <c r="E116" s="13">
        <v>5000</v>
      </c>
      <c r="F116" s="27">
        <v>1966</v>
      </c>
      <c r="G116">
        <v>1998</v>
      </c>
      <c r="I116" s="11"/>
      <c r="J116" s="11">
        <v>12234</v>
      </c>
      <c r="K116" s="11">
        <v>14597</v>
      </c>
    </row>
    <row r="117" spans="1:11" ht="11.25" customHeight="1">
      <c r="A117" s="68" t="s">
        <v>479</v>
      </c>
      <c r="B117" s="123" t="s">
        <v>56</v>
      </c>
      <c r="C117" s="119">
        <v>2254</v>
      </c>
      <c r="D117" s="68">
        <v>31</v>
      </c>
      <c r="E117" s="163">
        <v>3110</v>
      </c>
      <c r="F117" s="156">
        <v>1982</v>
      </c>
      <c r="G117" s="68"/>
      <c r="H117" s="68"/>
      <c r="I117" s="68"/>
      <c r="J117" s="112">
        <v>12386</v>
      </c>
      <c r="K117" s="112">
        <v>2344</v>
      </c>
    </row>
    <row r="118" spans="1:11" s="9" customFormat="1">
      <c r="A118" s="9" t="s">
        <v>478</v>
      </c>
      <c r="B118" s="117" t="s">
        <v>52</v>
      </c>
      <c r="C118" s="115">
        <v>2265</v>
      </c>
      <c r="D118" s="9">
        <v>30</v>
      </c>
      <c r="E118" s="89">
        <v>3844</v>
      </c>
      <c r="F118" s="88">
        <v>1975</v>
      </c>
      <c r="I118" s="8"/>
      <c r="J118" s="8">
        <v>8455</v>
      </c>
      <c r="K118" s="8">
        <v>9007</v>
      </c>
    </row>
    <row r="119" spans="1:11" s="68" customFormat="1">
      <c r="A119" t="s">
        <v>484</v>
      </c>
      <c r="B119" s="97" t="s">
        <v>16</v>
      </c>
      <c r="C119" s="99">
        <v>2353</v>
      </c>
      <c r="D119">
        <v>40</v>
      </c>
      <c r="E119" s="13">
        <v>5000</v>
      </c>
      <c r="F119" s="27">
        <v>1907</v>
      </c>
      <c r="G119">
        <v>2004</v>
      </c>
      <c r="H119"/>
      <c r="I119" s="11"/>
      <c r="J119" s="11">
        <v>8700</v>
      </c>
      <c r="K119" s="11">
        <v>11562</v>
      </c>
    </row>
    <row r="120" spans="1:11">
      <c r="A120" s="68" t="s">
        <v>485</v>
      </c>
      <c r="B120" s="123" t="s">
        <v>24</v>
      </c>
      <c r="C120" s="119">
        <v>2388</v>
      </c>
      <c r="D120" s="68">
        <v>45</v>
      </c>
      <c r="E120" s="163">
        <v>5300</v>
      </c>
      <c r="F120" s="156">
        <v>1977</v>
      </c>
      <c r="G120" s="68">
        <v>2000</v>
      </c>
      <c r="H120" s="68"/>
      <c r="I120" s="112"/>
      <c r="J120" s="112">
        <v>19415</v>
      </c>
      <c r="K120" s="112">
        <v>19026</v>
      </c>
    </row>
    <row r="121" spans="1:11">
      <c r="A121" t="s">
        <v>481</v>
      </c>
      <c r="B121" s="97" t="s">
        <v>21</v>
      </c>
      <c r="C121" s="99">
        <v>2421</v>
      </c>
      <c r="D121">
        <v>19</v>
      </c>
      <c r="E121" s="13">
        <v>2000</v>
      </c>
      <c r="F121" s="27">
        <v>1977</v>
      </c>
      <c r="J121" s="11">
        <v>14593</v>
      </c>
      <c r="K121" s="11">
        <v>14901</v>
      </c>
    </row>
    <row r="122" spans="1:11">
      <c r="A122" s="68" t="s">
        <v>473</v>
      </c>
      <c r="B122" s="123" t="s">
        <v>38</v>
      </c>
      <c r="C122" s="119">
        <v>2445</v>
      </c>
      <c r="D122" s="68">
        <v>45.5</v>
      </c>
      <c r="E122" s="163">
        <v>3359</v>
      </c>
      <c r="F122" s="156">
        <v>1978</v>
      </c>
      <c r="G122" s="112">
        <v>2005</v>
      </c>
      <c r="H122" s="68"/>
      <c r="I122" s="112"/>
      <c r="J122" s="112">
        <v>17501</v>
      </c>
      <c r="K122" s="112">
        <v>16714</v>
      </c>
    </row>
    <row r="123" spans="1:11" s="9" customFormat="1">
      <c r="A123" s="9" t="s">
        <v>476</v>
      </c>
      <c r="B123" s="117" t="s">
        <v>38</v>
      </c>
      <c r="C123" s="115">
        <v>2476</v>
      </c>
      <c r="D123" s="9">
        <v>45.5</v>
      </c>
      <c r="E123" s="89">
        <v>3662</v>
      </c>
      <c r="F123" s="88">
        <v>1976</v>
      </c>
      <c r="G123" s="9">
        <v>2005</v>
      </c>
      <c r="I123" s="8"/>
      <c r="J123" s="8">
        <v>10110</v>
      </c>
      <c r="K123" s="8">
        <v>12493</v>
      </c>
    </row>
    <row r="124" spans="1:11">
      <c r="A124" t="s">
        <v>489</v>
      </c>
      <c r="B124" s="97" t="s">
        <v>14</v>
      </c>
      <c r="C124" s="99">
        <v>2541</v>
      </c>
      <c r="D124">
        <v>41</v>
      </c>
      <c r="E124" s="13">
        <v>4320</v>
      </c>
      <c r="F124" s="27">
        <v>1974</v>
      </c>
      <c r="G124">
        <v>2000</v>
      </c>
      <c r="I124" s="11"/>
      <c r="J124" s="11">
        <v>16702</v>
      </c>
      <c r="K124" s="11">
        <v>17022</v>
      </c>
    </row>
    <row r="125" spans="1:11" s="68" customFormat="1">
      <c r="A125" t="s">
        <v>487</v>
      </c>
      <c r="B125" s="97" t="s">
        <v>59</v>
      </c>
      <c r="C125" s="99">
        <v>2544</v>
      </c>
      <c r="D125">
        <v>44</v>
      </c>
      <c r="E125" s="13">
        <v>3442</v>
      </c>
      <c r="F125" s="27">
        <v>1975</v>
      </c>
      <c r="G125">
        <v>2002</v>
      </c>
      <c r="H125"/>
      <c r="I125" s="11"/>
      <c r="J125" s="11">
        <v>47595</v>
      </c>
      <c r="K125" s="11">
        <v>35289</v>
      </c>
    </row>
    <row r="126" spans="1:11">
      <c r="A126" t="s">
        <v>488</v>
      </c>
      <c r="B126" s="97" t="s">
        <v>41</v>
      </c>
      <c r="C126" s="99">
        <v>2663</v>
      </c>
      <c r="D126">
        <v>36</v>
      </c>
      <c r="E126" s="13">
        <v>5000</v>
      </c>
      <c r="F126" s="27">
        <v>1981</v>
      </c>
      <c r="I126" s="11"/>
      <c r="J126" s="11">
        <v>61332</v>
      </c>
      <c r="K126" s="11">
        <v>68677</v>
      </c>
    </row>
    <row r="127" spans="1:11">
      <c r="A127" s="68" t="s">
        <v>491</v>
      </c>
      <c r="B127" s="123" t="s">
        <v>21</v>
      </c>
      <c r="C127" s="119">
        <v>2701</v>
      </c>
      <c r="D127" s="68">
        <v>19</v>
      </c>
      <c r="E127" s="163">
        <v>5000</v>
      </c>
      <c r="F127" s="156">
        <v>1977</v>
      </c>
      <c r="G127" s="68">
        <v>2005</v>
      </c>
      <c r="H127" s="68"/>
      <c r="I127" s="68"/>
      <c r="J127" s="112">
        <v>26572</v>
      </c>
      <c r="K127" s="112">
        <v>13190</v>
      </c>
    </row>
    <row r="128" spans="1:11" s="9" customFormat="1">
      <c r="A128" s="9" t="s">
        <v>490</v>
      </c>
      <c r="B128" s="117" t="s">
        <v>50</v>
      </c>
      <c r="C128" s="115">
        <v>2761</v>
      </c>
      <c r="D128" s="9">
        <v>40</v>
      </c>
      <c r="E128" s="89">
        <v>4000</v>
      </c>
      <c r="F128" s="88">
        <v>1979</v>
      </c>
      <c r="G128" s="9">
        <v>1995</v>
      </c>
      <c r="I128" s="8"/>
      <c r="J128" s="8">
        <v>11878</v>
      </c>
      <c r="K128" s="8">
        <v>6216</v>
      </c>
    </row>
    <row r="129" spans="1:11">
      <c r="A129" t="s">
        <v>492</v>
      </c>
      <c r="B129" s="97" t="s">
        <v>56</v>
      </c>
      <c r="C129" s="99">
        <v>2845</v>
      </c>
      <c r="D129">
        <v>45</v>
      </c>
      <c r="E129" s="13">
        <v>4680</v>
      </c>
      <c r="F129" s="27">
        <v>1934</v>
      </c>
      <c r="G129">
        <v>1993</v>
      </c>
      <c r="I129" s="11"/>
      <c r="J129" s="11">
        <v>20174</v>
      </c>
      <c r="K129" s="11">
        <v>17965</v>
      </c>
    </row>
    <row r="130" spans="1:11">
      <c r="A130" t="s">
        <v>483</v>
      </c>
      <c r="B130" s="97" t="s">
        <v>62</v>
      </c>
      <c r="C130" s="99">
        <v>2890</v>
      </c>
      <c r="D130">
        <v>47</v>
      </c>
      <c r="E130" s="13">
        <v>8723</v>
      </c>
      <c r="F130" s="27">
        <v>1976</v>
      </c>
      <c r="G130">
        <v>2003</v>
      </c>
      <c r="J130" s="11">
        <v>95178</v>
      </c>
      <c r="K130" s="11">
        <v>85445</v>
      </c>
    </row>
    <row r="131" spans="1:11" s="68" customFormat="1">
      <c r="A131" t="s">
        <v>495</v>
      </c>
      <c r="B131" s="97" t="s">
        <v>31</v>
      </c>
      <c r="C131" s="99">
        <v>2935</v>
      </c>
      <c r="D131">
        <v>15</v>
      </c>
      <c r="E131" s="13">
        <v>4286</v>
      </c>
      <c r="F131" s="27">
        <v>1979</v>
      </c>
      <c r="G131">
        <v>1999</v>
      </c>
      <c r="H131"/>
      <c r="I131" s="11"/>
      <c r="J131" s="11">
        <v>4749</v>
      </c>
      <c r="K131" s="11">
        <v>10399</v>
      </c>
    </row>
    <row r="132" spans="1:11">
      <c r="A132" t="s">
        <v>493</v>
      </c>
      <c r="B132" s="97" t="s">
        <v>46</v>
      </c>
      <c r="C132" s="99">
        <v>2955</v>
      </c>
      <c r="D132">
        <v>35</v>
      </c>
      <c r="E132" s="13">
        <v>3580</v>
      </c>
      <c r="F132" s="27">
        <v>1914</v>
      </c>
      <c r="J132" s="11">
        <v>25945</v>
      </c>
      <c r="K132" s="11">
        <v>17631</v>
      </c>
    </row>
    <row r="133" spans="1:11" s="9" customFormat="1">
      <c r="A133" s="9" t="s">
        <v>494</v>
      </c>
      <c r="B133" s="117" t="s">
        <v>57</v>
      </c>
      <c r="C133" s="115">
        <v>2987</v>
      </c>
      <c r="D133" s="9">
        <v>51</v>
      </c>
      <c r="E133" s="89">
        <v>9150</v>
      </c>
      <c r="F133" s="88">
        <v>1970</v>
      </c>
      <c r="G133" s="9">
        <v>1995</v>
      </c>
      <c r="I133" s="8"/>
      <c r="J133" s="8">
        <v>63465</v>
      </c>
      <c r="K133" s="8">
        <v>64648</v>
      </c>
    </row>
    <row r="134" spans="1:11">
      <c r="A134" t="s">
        <v>480</v>
      </c>
      <c r="B134" s="97" t="s">
        <v>59</v>
      </c>
      <c r="C134" s="99">
        <v>3063</v>
      </c>
      <c r="D134">
        <v>41.5</v>
      </c>
      <c r="E134" s="13">
        <v>2600</v>
      </c>
      <c r="F134" s="27">
        <v>1987</v>
      </c>
      <c r="G134">
        <v>1998</v>
      </c>
      <c r="J134" s="11">
        <v>31173</v>
      </c>
      <c r="K134" s="11">
        <v>34770</v>
      </c>
    </row>
    <row r="135" spans="1:11">
      <c r="A135" t="s">
        <v>497</v>
      </c>
      <c r="B135" s="97" t="s">
        <v>284</v>
      </c>
      <c r="C135" s="99">
        <v>3189</v>
      </c>
      <c r="D135">
        <v>16</v>
      </c>
      <c r="E135" s="13">
        <v>1315</v>
      </c>
      <c r="F135" s="27">
        <v>1970</v>
      </c>
      <c r="I135" s="11"/>
      <c r="J135" s="11">
        <v>3523</v>
      </c>
      <c r="K135" s="11">
        <v>2916</v>
      </c>
    </row>
    <row r="136" spans="1:11">
      <c r="A136" t="s">
        <v>496</v>
      </c>
      <c r="B136" s="97" t="s">
        <v>57</v>
      </c>
      <c r="C136" s="99">
        <v>3352</v>
      </c>
      <c r="D136">
        <v>40</v>
      </c>
      <c r="E136" s="13">
        <v>4045</v>
      </c>
      <c r="F136" s="27">
        <v>1979</v>
      </c>
      <c r="I136" s="11"/>
      <c r="J136" s="11">
        <v>19064</v>
      </c>
      <c r="K136" s="11">
        <v>15213</v>
      </c>
    </row>
    <row r="137" spans="1:11">
      <c r="A137" t="s">
        <v>499</v>
      </c>
      <c r="B137" s="97" t="s">
        <v>59</v>
      </c>
      <c r="C137" s="99">
        <v>3441</v>
      </c>
      <c r="D137">
        <v>37.5</v>
      </c>
      <c r="E137" s="13">
        <v>5095</v>
      </c>
      <c r="G137">
        <v>1991</v>
      </c>
      <c r="J137" s="11">
        <v>25328</v>
      </c>
      <c r="K137" s="11">
        <v>23144</v>
      </c>
    </row>
    <row r="138" spans="1:11" s="9" customFormat="1">
      <c r="A138" s="9" t="s">
        <v>502</v>
      </c>
      <c r="B138" s="117" t="s">
        <v>27</v>
      </c>
      <c r="C138" s="115">
        <v>3700</v>
      </c>
      <c r="D138" s="9">
        <v>41</v>
      </c>
      <c r="E138" s="89">
        <v>4645</v>
      </c>
      <c r="F138" s="88">
        <v>1973</v>
      </c>
      <c r="G138" s="9">
        <v>2003</v>
      </c>
      <c r="J138" s="8">
        <v>13119</v>
      </c>
      <c r="K138" s="8">
        <v>15718</v>
      </c>
    </row>
    <row r="139" spans="1:11">
      <c r="A139" s="68" t="s">
        <v>498</v>
      </c>
      <c r="B139" s="123" t="s">
        <v>47</v>
      </c>
      <c r="C139" s="119">
        <v>3735</v>
      </c>
      <c r="D139" s="68">
        <v>18.75</v>
      </c>
      <c r="E139" s="163">
        <v>255</v>
      </c>
      <c r="F139" s="156"/>
      <c r="G139" s="156">
        <v>1980</v>
      </c>
      <c r="H139" s="68"/>
      <c r="I139" s="68"/>
      <c r="J139" s="112">
        <v>8455</v>
      </c>
      <c r="K139" s="112">
        <v>7315</v>
      </c>
    </row>
    <row r="140" spans="1:11">
      <c r="A140" t="s">
        <v>500</v>
      </c>
      <c r="B140" s="97" t="s">
        <v>501</v>
      </c>
      <c r="C140" s="158">
        <v>3822</v>
      </c>
      <c r="D140">
        <v>36</v>
      </c>
      <c r="E140" s="13">
        <v>3331</v>
      </c>
      <c r="F140" s="27">
        <v>1957</v>
      </c>
      <c r="G140">
        <v>2002</v>
      </c>
      <c r="I140" s="11"/>
      <c r="J140" s="11">
        <v>10481</v>
      </c>
      <c r="K140" s="11">
        <v>9616</v>
      </c>
    </row>
    <row r="141" spans="1:11">
      <c r="A141" s="68" t="s">
        <v>505</v>
      </c>
      <c r="B141" s="123" t="s">
        <v>46</v>
      </c>
      <c r="C141" s="119">
        <v>3980</v>
      </c>
      <c r="D141" s="68">
        <v>35</v>
      </c>
      <c r="E141" s="163">
        <v>3940</v>
      </c>
      <c r="F141" s="156">
        <v>1909</v>
      </c>
      <c r="G141" s="68">
        <v>2001</v>
      </c>
      <c r="H141" s="68"/>
      <c r="I141" s="112"/>
      <c r="J141" s="112">
        <v>20680</v>
      </c>
      <c r="K141" s="112">
        <v>17505</v>
      </c>
    </row>
    <row r="142" spans="1:11">
      <c r="A142" t="s">
        <v>504</v>
      </c>
      <c r="B142" s="97" t="s">
        <v>181</v>
      </c>
      <c r="C142" s="99">
        <v>4102</v>
      </c>
      <c r="D142">
        <v>32</v>
      </c>
      <c r="E142" s="13">
        <v>8663</v>
      </c>
      <c r="F142" s="27">
        <v>1965</v>
      </c>
      <c r="G142">
        <v>1992</v>
      </c>
      <c r="I142" s="11"/>
      <c r="J142" s="11">
        <v>24176</v>
      </c>
      <c r="K142" s="11">
        <v>26987</v>
      </c>
    </row>
    <row r="143" spans="1:11" s="9" customFormat="1">
      <c r="A143" s="9" t="s">
        <v>506</v>
      </c>
      <c r="B143" s="117" t="s">
        <v>59</v>
      </c>
      <c r="C143" s="115">
        <v>4294</v>
      </c>
      <c r="D143" s="9">
        <v>49</v>
      </c>
      <c r="E143" s="89">
        <v>10540</v>
      </c>
      <c r="F143" s="88">
        <v>1975</v>
      </c>
      <c r="G143" s="9">
        <v>1992</v>
      </c>
      <c r="I143" s="8"/>
      <c r="J143" s="8">
        <v>49520</v>
      </c>
      <c r="K143" s="8">
        <v>46351</v>
      </c>
    </row>
    <row r="144" spans="1:11" s="68" customFormat="1">
      <c r="A144" t="s">
        <v>507</v>
      </c>
      <c r="B144" s="97" t="s">
        <v>508</v>
      </c>
      <c r="C144" s="99">
        <v>4372</v>
      </c>
      <c r="D144">
        <v>40</v>
      </c>
      <c r="E144" s="13">
        <v>6902</v>
      </c>
      <c r="F144" s="27">
        <v>1946</v>
      </c>
      <c r="G144">
        <v>1979</v>
      </c>
      <c r="H144"/>
      <c r="I144" s="11"/>
      <c r="J144" s="11">
        <v>21936</v>
      </c>
      <c r="K144" s="11">
        <v>39760</v>
      </c>
    </row>
    <row r="145" spans="1:11">
      <c r="A145" t="s">
        <v>503</v>
      </c>
      <c r="B145" s="97" t="s">
        <v>50</v>
      </c>
      <c r="C145" s="99">
        <v>4463</v>
      </c>
      <c r="D145">
        <v>40</v>
      </c>
      <c r="E145" s="13">
        <v>4120</v>
      </c>
      <c r="F145" s="27">
        <v>1975</v>
      </c>
      <c r="G145">
        <v>1992</v>
      </c>
      <c r="J145" s="11">
        <v>12613</v>
      </c>
      <c r="K145" s="11">
        <v>10056</v>
      </c>
    </row>
    <row r="146" spans="1:11">
      <c r="A146" t="s">
        <v>509</v>
      </c>
      <c r="B146" s="97" t="s">
        <v>56</v>
      </c>
      <c r="C146" s="99">
        <v>4771</v>
      </c>
      <c r="D146">
        <v>46</v>
      </c>
      <c r="E146" s="13">
        <v>10368</v>
      </c>
      <c r="F146" s="27">
        <v>1968</v>
      </c>
      <c r="G146">
        <v>1995</v>
      </c>
      <c r="I146" s="11"/>
      <c r="J146" s="11">
        <v>36486</v>
      </c>
      <c r="K146" s="11">
        <v>42164</v>
      </c>
    </row>
    <row r="147" spans="1:11">
      <c r="A147" t="s">
        <v>515</v>
      </c>
      <c r="B147" s="97" t="s">
        <v>56</v>
      </c>
      <c r="C147" s="99">
        <v>4934</v>
      </c>
      <c r="D147">
        <v>45</v>
      </c>
      <c r="E147" s="13">
        <v>6050</v>
      </c>
      <c r="F147" s="27">
        <v>1978</v>
      </c>
      <c r="I147" s="11"/>
      <c r="J147" s="11">
        <v>37674</v>
      </c>
      <c r="K147" s="11">
        <v>39864</v>
      </c>
    </row>
    <row r="148" spans="1:11" s="9" customFormat="1">
      <c r="A148" s="9" t="s">
        <v>516</v>
      </c>
      <c r="B148" s="117" t="s">
        <v>284</v>
      </c>
      <c r="C148" s="115">
        <v>5157</v>
      </c>
      <c r="D148" s="9">
        <v>49</v>
      </c>
      <c r="E148" s="89">
        <v>1700</v>
      </c>
      <c r="F148" s="88">
        <v>1976</v>
      </c>
      <c r="I148" s="8"/>
      <c r="J148" s="8">
        <v>14632</v>
      </c>
      <c r="K148" s="8">
        <v>13764</v>
      </c>
    </row>
    <row r="149" spans="1:11">
      <c r="A149" t="s">
        <v>514</v>
      </c>
      <c r="B149" s="97" t="s">
        <v>57</v>
      </c>
      <c r="C149" s="99">
        <v>5633</v>
      </c>
      <c r="D149">
        <v>54</v>
      </c>
      <c r="E149" s="13">
        <v>5184</v>
      </c>
      <c r="F149" s="27">
        <v>1970</v>
      </c>
      <c r="I149" s="11"/>
      <c r="J149" s="11">
        <v>27232</v>
      </c>
      <c r="K149" s="11">
        <v>29376</v>
      </c>
    </row>
    <row r="150" spans="1:11" s="68" customFormat="1">
      <c r="A150" s="68" t="s">
        <v>512</v>
      </c>
      <c r="B150" s="123" t="s">
        <v>33</v>
      </c>
      <c r="C150" s="119">
        <v>5719</v>
      </c>
      <c r="D150" s="68">
        <v>49</v>
      </c>
      <c r="E150" s="163">
        <v>17000</v>
      </c>
      <c r="F150" s="156">
        <v>1980</v>
      </c>
      <c r="G150" s="68">
        <v>2003</v>
      </c>
      <c r="I150" s="112"/>
      <c r="J150" s="112">
        <v>67823</v>
      </c>
      <c r="K150" s="112">
        <v>56673</v>
      </c>
    </row>
    <row r="151" spans="1:11">
      <c r="A151" t="s">
        <v>517</v>
      </c>
      <c r="B151" s="97" t="s">
        <v>23</v>
      </c>
      <c r="C151" s="99">
        <v>5913</v>
      </c>
      <c r="D151">
        <v>40</v>
      </c>
      <c r="E151" s="13">
        <v>7000</v>
      </c>
      <c r="F151" s="27">
        <v>1977</v>
      </c>
      <c r="G151">
        <v>2002</v>
      </c>
      <c r="I151" s="11"/>
      <c r="J151" s="11">
        <v>32407</v>
      </c>
      <c r="K151" s="11">
        <v>20521</v>
      </c>
    </row>
    <row r="152" spans="1:11">
      <c r="A152" s="68" t="s">
        <v>518</v>
      </c>
      <c r="B152" s="123" t="s">
        <v>59</v>
      </c>
      <c r="C152" s="119">
        <v>6029</v>
      </c>
      <c r="D152" s="68">
        <v>45.5</v>
      </c>
      <c r="E152" s="163">
        <v>7108</v>
      </c>
      <c r="F152" s="156">
        <v>1930</v>
      </c>
      <c r="G152" s="68">
        <v>1989</v>
      </c>
      <c r="H152" s="68"/>
      <c r="I152" s="68"/>
      <c r="J152" s="112">
        <v>45417</v>
      </c>
      <c r="K152" s="112">
        <v>37514</v>
      </c>
    </row>
    <row r="153" spans="1:11" s="9" customFormat="1">
      <c r="A153" s="9" t="s">
        <v>520</v>
      </c>
      <c r="B153" s="117" t="s">
        <v>52</v>
      </c>
      <c r="C153" s="115">
        <v>6227</v>
      </c>
      <c r="D153" s="9">
        <v>48</v>
      </c>
      <c r="E153" s="89">
        <v>5320</v>
      </c>
      <c r="F153" s="88">
        <v>1939</v>
      </c>
      <c r="G153" s="9">
        <v>1985</v>
      </c>
      <c r="I153" s="8"/>
      <c r="J153" s="8">
        <v>30211</v>
      </c>
      <c r="K153" s="8">
        <v>28502</v>
      </c>
    </row>
    <row r="154" spans="1:11">
      <c r="A154" t="s">
        <v>522</v>
      </c>
      <c r="B154" s="97" t="s">
        <v>252</v>
      </c>
      <c r="C154" s="99">
        <v>6408</v>
      </c>
      <c r="D154">
        <v>55</v>
      </c>
      <c r="E154" s="13">
        <v>11500</v>
      </c>
      <c r="F154" s="27">
        <v>1975</v>
      </c>
      <c r="G154">
        <v>2002</v>
      </c>
      <c r="J154" s="11">
        <v>65814</v>
      </c>
      <c r="K154" s="11">
        <v>60708</v>
      </c>
    </row>
    <row r="155" spans="1:11">
      <c r="A155" t="s">
        <v>510</v>
      </c>
      <c r="B155" s="97" t="s">
        <v>59</v>
      </c>
      <c r="C155" s="99">
        <v>6762</v>
      </c>
      <c r="D155">
        <v>60</v>
      </c>
      <c r="E155" s="13">
        <v>25562</v>
      </c>
      <c r="F155" s="27">
        <v>2002</v>
      </c>
      <c r="J155" s="11">
        <v>154871</v>
      </c>
      <c r="K155" s="11">
        <v>141587</v>
      </c>
    </row>
    <row r="156" spans="1:11" s="68" customFormat="1">
      <c r="A156" t="s">
        <v>528</v>
      </c>
      <c r="B156" s="97" t="s">
        <v>56</v>
      </c>
      <c r="C156" s="99">
        <v>6797</v>
      </c>
      <c r="D156">
        <v>43.5</v>
      </c>
      <c r="E156" s="13">
        <v>9000</v>
      </c>
      <c r="F156" s="27">
        <v>1967</v>
      </c>
      <c r="G156">
        <v>2003</v>
      </c>
      <c r="H156"/>
      <c r="I156"/>
      <c r="J156" s="11">
        <v>58759</v>
      </c>
      <c r="K156" s="11">
        <v>68157</v>
      </c>
    </row>
    <row r="157" spans="1:11">
      <c r="A157" t="s">
        <v>521</v>
      </c>
      <c r="B157" s="97" t="s">
        <v>61</v>
      </c>
      <c r="C157" s="99">
        <v>6851</v>
      </c>
      <c r="D157">
        <v>39</v>
      </c>
      <c r="E157" s="13">
        <v>2000</v>
      </c>
      <c r="J157" s="11">
        <v>72606</v>
      </c>
      <c r="K157" s="13" t="s">
        <v>733</v>
      </c>
    </row>
    <row r="158" spans="1:11" s="9" customFormat="1">
      <c r="A158" s="9" t="s">
        <v>524</v>
      </c>
      <c r="B158" s="117" t="s">
        <v>60</v>
      </c>
      <c r="C158" s="115">
        <v>6869</v>
      </c>
      <c r="D158" s="9">
        <v>48.5</v>
      </c>
      <c r="E158" s="89">
        <v>10513</v>
      </c>
      <c r="F158" s="88">
        <v>1975</v>
      </c>
      <c r="G158" s="9">
        <v>1996</v>
      </c>
      <c r="J158" s="8">
        <v>115710</v>
      </c>
      <c r="K158" s="8">
        <v>108749</v>
      </c>
    </row>
    <row r="159" spans="1:11">
      <c r="A159" t="s">
        <v>519</v>
      </c>
      <c r="B159" s="97" t="s">
        <v>59</v>
      </c>
      <c r="C159" s="99">
        <v>7051</v>
      </c>
      <c r="D159">
        <v>50</v>
      </c>
      <c r="E159" s="13">
        <v>6720</v>
      </c>
      <c r="F159" s="27">
        <v>1992</v>
      </c>
      <c r="J159" s="11">
        <v>105075</v>
      </c>
      <c r="K159" s="11">
        <v>89407</v>
      </c>
    </row>
    <row r="160" spans="1:11">
      <c r="A160" t="s">
        <v>750</v>
      </c>
      <c r="B160" s="97" t="s">
        <v>37</v>
      </c>
      <c r="C160" s="11">
        <v>7227</v>
      </c>
      <c r="I160" s="11"/>
      <c r="J160" s="11">
        <v>32851</v>
      </c>
      <c r="K160" s="11"/>
    </row>
    <row r="161" spans="1:11" s="68" customFormat="1">
      <c r="A161" t="s">
        <v>531</v>
      </c>
      <c r="B161" s="97" t="s">
        <v>56</v>
      </c>
      <c r="C161" s="99">
        <v>7334</v>
      </c>
      <c r="D161">
        <v>53</v>
      </c>
      <c r="E161" s="13">
        <v>17487</v>
      </c>
      <c r="F161" s="27">
        <v>1968</v>
      </c>
      <c r="G161">
        <v>1979</v>
      </c>
      <c r="H161"/>
      <c r="I161" s="11"/>
      <c r="J161" s="11">
        <v>79512</v>
      </c>
      <c r="K161" s="11">
        <v>82960</v>
      </c>
    </row>
    <row r="162" spans="1:11">
      <c r="A162" t="s">
        <v>526</v>
      </c>
      <c r="B162" s="97" t="s">
        <v>52</v>
      </c>
      <c r="C162" s="99">
        <v>7415</v>
      </c>
      <c r="D162">
        <v>50</v>
      </c>
      <c r="E162" s="13">
        <v>8080</v>
      </c>
      <c r="F162" s="27">
        <v>1965</v>
      </c>
      <c r="G162">
        <v>1993</v>
      </c>
      <c r="J162" s="11">
        <v>43954</v>
      </c>
      <c r="K162" s="11">
        <v>23224</v>
      </c>
    </row>
    <row r="163" spans="1:11" s="9" customFormat="1">
      <c r="A163" s="9" t="s">
        <v>530</v>
      </c>
      <c r="B163" s="117" t="s">
        <v>29</v>
      </c>
      <c r="C163" s="115">
        <v>7618</v>
      </c>
      <c r="D163" s="9">
        <v>47</v>
      </c>
      <c r="E163" s="89">
        <v>11554</v>
      </c>
      <c r="F163" s="88">
        <v>1976</v>
      </c>
      <c r="G163" s="9">
        <v>2004</v>
      </c>
      <c r="I163" s="8"/>
      <c r="J163" s="8">
        <v>29504</v>
      </c>
      <c r="K163" s="8">
        <v>26674</v>
      </c>
    </row>
    <row r="164" spans="1:11">
      <c r="A164" t="s">
        <v>529</v>
      </c>
      <c r="B164" s="97" t="s">
        <v>60</v>
      </c>
      <c r="C164" s="99">
        <v>7708</v>
      </c>
      <c r="D164">
        <v>48.5</v>
      </c>
      <c r="E164" s="13">
        <v>15784</v>
      </c>
      <c r="F164" s="27">
        <v>1992</v>
      </c>
      <c r="G164">
        <v>2003</v>
      </c>
      <c r="I164" s="11"/>
      <c r="J164" s="11">
        <v>134919</v>
      </c>
      <c r="K164" s="11">
        <v>121311</v>
      </c>
    </row>
    <row r="165" spans="1:11">
      <c r="A165" t="s">
        <v>536</v>
      </c>
      <c r="B165" s="97" t="s">
        <v>61</v>
      </c>
      <c r="C165" s="99">
        <v>7900</v>
      </c>
      <c r="D165">
        <v>54</v>
      </c>
      <c r="E165" s="13">
        <v>6651</v>
      </c>
      <c r="F165" s="27">
        <v>1995</v>
      </c>
      <c r="I165" s="11"/>
      <c r="J165" s="11">
        <v>92716</v>
      </c>
      <c r="K165" s="13">
        <v>802</v>
      </c>
    </row>
    <row r="166" spans="1:11">
      <c r="A166" t="s">
        <v>534</v>
      </c>
      <c r="B166" s="97" t="s">
        <v>535</v>
      </c>
      <c r="C166" s="99">
        <v>8009</v>
      </c>
      <c r="D166">
        <v>52.5</v>
      </c>
      <c r="E166" s="13">
        <v>9000</v>
      </c>
      <c r="F166" s="27">
        <v>1983</v>
      </c>
      <c r="J166" s="11">
        <v>79641</v>
      </c>
      <c r="K166" s="11">
        <v>93049</v>
      </c>
    </row>
    <row r="167" spans="1:11" s="68" customFormat="1">
      <c r="A167" t="s">
        <v>537</v>
      </c>
      <c r="B167" s="97" t="s">
        <v>28</v>
      </c>
      <c r="C167" s="99">
        <v>8014</v>
      </c>
      <c r="D167">
        <v>55</v>
      </c>
      <c r="E167" s="13">
        <v>7169</v>
      </c>
      <c r="F167" s="27">
        <v>1973</v>
      </c>
      <c r="G167">
        <v>2002</v>
      </c>
      <c r="H167"/>
      <c r="I167"/>
      <c r="J167" s="11">
        <v>5118</v>
      </c>
      <c r="K167" s="11">
        <v>13744</v>
      </c>
    </row>
    <row r="168" spans="1:11" s="9" customFormat="1">
      <c r="A168" s="9" t="s">
        <v>538</v>
      </c>
      <c r="B168" s="117" t="s">
        <v>37</v>
      </c>
      <c r="C168" s="115">
        <v>8317</v>
      </c>
      <c r="D168" s="9">
        <v>52</v>
      </c>
      <c r="E168" s="89">
        <v>18000</v>
      </c>
      <c r="F168" s="88">
        <v>1975</v>
      </c>
      <c r="G168" s="9">
        <v>1995</v>
      </c>
      <c r="I168" s="8"/>
      <c r="J168" s="8">
        <v>161693</v>
      </c>
      <c r="K168" s="8">
        <v>108835</v>
      </c>
    </row>
    <row r="169" spans="1:11">
      <c r="A169" t="s">
        <v>539</v>
      </c>
      <c r="B169" s="97" t="s">
        <v>57</v>
      </c>
      <c r="C169" s="99">
        <v>8585</v>
      </c>
      <c r="D169">
        <v>51</v>
      </c>
      <c r="E169" s="13">
        <v>11000</v>
      </c>
      <c r="F169" s="27">
        <v>1976</v>
      </c>
      <c r="G169">
        <v>2002</v>
      </c>
      <c r="J169" s="11">
        <v>67950</v>
      </c>
      <c r="K169" s="11">
        <v>63607</v>
      </c>
    </row>
    <row r="170" spans="1:11">
      <c r="A170" t="s">
        <v>525</v>
      </c>
      <c r="B170" s="97" t="s">
        <v>60</v>
      </c>
      <c r="C170" s="99">
        <v>9890</v>
      </c>
      <c r="D170">
        <v>53.5</v>
      </c>
      <c r="E170" s="13">
        <v>30000</v>
      </c>
      <c r="F170" s="27">
        <v>1968</v>
      </c>
      <c r="G170">
        <v>2003</v>
      </c>
      <c r="J170" s="11">
        <v>200987</v>
      </c>
      <c r="K170" s="11">
        <v>177949</v>
      </c>
    </row>
    <row r="171" spans="1:11">
      <c r="A171" t="s">
        <v>540</v>
      </c>
      <c r="B171" s="97" t="s">
        <v>39</v>
      </c>
      <c r="C171" s="99">
        <v>9907</v>
      </c>
      <c r="D171">
        <v>56</v>
      </c>
      <c r="E171" s="13">
        <v>20000</v>
      </c>
      <c r="F171" s="27">
        <v>1965</v>
      </c>
      <c r="G171">
        <v>2002</v>
      </c>
      <c r="I171" s="11"/>
      <c r="J171" s="11">
        <v>93227</v>
      </c>
      <c r="K171" s="11">
        <v>65545</v>
      </c>
    </row>
    <row r="172" spans="1:11">
      <c r="A172" t="s">
        <v>532</v>
      </c>
      <c r="B172" s="97" t="s">
        <v>533</v>
      </c>
      <c r="C172" s="99">
        <v>10088</v>
      </c>
      <c r="D172">
        <v>52</v>
      </c>
      <c r="E172" s="13">
        <v>7000</v>
      </c>
      <c r="F172" s="27">
        <v>1994</v>
      </c>
      <c r="I172" s="11"/>
      <c r="J172" s="11">
        <v>73467</v>
      </c>
      <c r="K172" s="11">
        <v>69197</v>
      </c>
    </row>
    <row r="173" spans="1:11" s="9" customFormat="1">
      <c r="A173" s="9" t="s">
        <v>541</v>
      </c>
      <c r="B173" s="117" t="s">
        <v>41</v>
      </c>
      <c r="C173" s="115">
        <v>10830</v>
      </c>
      <c r="D173" s="9">
        <v>50</v>
      </c>
      <c r="E173" s="89">
        <v>13000</v>
      </c>
      <c r="F173" s="88">
        <v>1964</v>
      </c>
      <c r="G173" s="9">
        <v>1984</v>
      </c>
      <c r="J173" s="8">
        <v>150929</v>
      </c>
      <c r="K173" s="8">
        <v>204507</v>
      </c>
    </row>
    <row r="174" spans="1:11">
      <c r="A174" t="s">
        <v>543</v>
      </c>
      <c r="B174" s="97" t="s">
        <v>31</v>
      </c>
      <c r="C174" s="99">
        <v>11321</v>
      </c>
      <c r="D174">
        <v>39</v>
      </c>
      <c r="E174" s="13">
        <v>11710</v>
      </c>
      <c r="F174" s="27">
        <v>1959</v>
      </c>
      <c r="G174">
        <v>1964</v>
      </c>
      <c r="I174" s="11"/>
      <c r="J174" s="11">
        <v>31747</v>
      </c>
      <c r="K174" s="11">
        <v>48167</v>
      </c>
    </row>
    <row r="175" spans="1:11">
      <c r="A175" t="s">
        <v>544</v>
      </c>
      <c r="B175" s="97" t="s">
        <v>52</v>
      </c>
      <c r="C175" s="99">
        <v>11582</v>
      </c>
      <c r="D175">
        <v>52</v>
      </c>
      <c r="E175" s="13">
        <v>13620</v>
      </c>
      <c r="F175" s="27">
        <v>1978</v>
      </c>
      <c r="G175">
        <v>2000</v>
      </c>
      <c r="I175" s="11"/>
      <c r="J175" s="11">
        <v>38740</v>
      </c>
      <c r="K175" s="11">
        <v>42259</v>
      </c>
    </row>
    <row r="176" spans="1:11">
      <c r="A176" t="s">
        <v>550</v>
      </c>
      <c r="B176" s="97" t="s">
        <v>34</v>
      </c>
      <c r="C176" s="99">
        <v>11879</v>
      </c>
      <c r="D176">
        <v>51</v>
      </c>
      <c r="E176" s="13">
        <v>19343</v>
      </c>
      <c r="F176" s="27">
        <v>1901</v>
      </c>
      <c r="G176">
        <v>2003</v>
      </c>
      <c r="I176" s="11"/>
      <c r="J176" s="11">
        <v>27469</v>
      </c>
      <c r="K176" s="11">
        <v>22679</v>
      </c>
    </row>
    <row r="177" spans="1:11">
      <c r="A177" s="68" t="s">
        <v>545</v>
      </c>
      <c r="B177" s="123" t="s">
        <v>55</v>
      </c>
      <c r="C177" s="119">
        <v>12507</v>
      </c>
      <c r="D177" s="68">
        <v>52</v>
      </c>
      <c r="E177" s="163">
        <v>19000</v>
      </c>
      <c r="F177" s="156">
        <v>1972</v>
      </c>
      <c r="G177" s="68">
        <v>1996</v>
      </c>
      <c r="H177" s="68"/>
      <c r="I177" s="68"/>
      <c r="J177" s="112">
        <v>43261</v>
      </c>
      <c r="K177" s="112">
        <v>37936</v>
      </c>
    </row>
    <row r="178" spans="1:11" s="9" customFormat="1">
      <c r="A178" s="9" t="s">
        <v>547</v>
      </c>
      <c r="B178" s="117" t="s">
        <v>21</v>
      </c>
      <c r="C178" s="115">
        <v>12818</v>
      </c>
      <c r="D178" s="9">
        <v>48</v>
      </c>
      <c r="E178" s="89">
        <v>25000</v>
      </c>
      <c r="F178" s="88">
        <v>1961</v>
      </c>
      <c r="G178" s="9">
        <v>1989</v>
      </c>
      <c r="I178" s="8"/>
      <c r="J178" s="8">
        <v>148825</v>
      </c>
      <c r="K178" s="8">
        <v>139849</v>
      </c>
    </row>
    <row r="179" spans="1:11">
      <c r="A179" t="s">
        <v>546</v>
      </c>
      <c r="B179" s="97" t="s">
        <v>49</v>
      </c>
      <c r="C179" s="99">
        <v>13244</v>
      </c>
      <c r="D179">
        <v>53.5</v>
      </c>
      <c r="E179" s="13">
        <v>21410</v>
      </c>
      <c r="F179" s="27">
        <v>2000</v>
      </c>
      <c r="I179" s="11"/>
      <c r="J179" s="11">
        <v>98153</v>
      </c>
      <c r="K179" s="11">
        <v>80373</v>
      </c>
    </row>
    <row r="180" spans="1:11" s="68" customFormat="1">
      <c r="A180" t="s">
        <v>542</v>
      </c>
      <c r="B180" s="97" t="s">
        <v>60</v>
      </c>
      <c r="C180" s="99">
        <v>13618</v>
      </c>
      <c r="D180">
        <v>58</v>
      </c>
      <c r="E180" s="13">
        <v>24500</v>
      </c>
      <c r="F180" s="27">
        <v>1978</v>
      </c>
      <c r="G180">
        <v>1997</v>
      </c>
      <c r="H180"/>
      <c r="I180"/>
      <c r="J180" s="11">
        <v>251220</v>
      </c>
      <c r="K180" s="11">
        <v>231641</v>
      </c>
    </row>
    <row r="181" spans="1:11">
      <c r="A181" t="s">
        <v>548</v>
      </c>
      <c r="B181" s="97" t="s">
        <v>57</v>
      </c>
      <c r="C181" s="99">
        <v>14256</v>
      </c>
      <c r="D181">
        <v>60</v>
      </c>
      <c r="E181" s="13">
        <v>22460</v>
      </c>
      <c r="F181" s="27">
        <v>1970</v>
      </c>
      <c r="G181">
        <v>2002</v>
      </c>
      <c r="J181" s="11">
        <v>109777</v>
      </c>
      <c r="K181" s="11">
        <v>106329</v>
      </c>
    </row>
    <row r="182" spans="1:11">
      <c r="A182" t="s">
        <v>738</v>
      </c>
      <c r="B182" s="97" t="s">
        <v>62</v>
      </c>
      <c r="C182" s="99">
        <v>15125</v>
      </c>
      <c r="D182">
        <v>60</v>
      </c>
      <c r="E182" s="13">
        <v>11800</v>
      </c>
      <c r="F182" s="27">
        <v>1966</v>
      </c>
      <c r="G182">
        <v>2004</v>
      </c>
      <c r="J182" s="11">
        <v>94170</v>
      </c>
      <c r="K182" s="11">
        <v>101686</v>
      </c>
    </row>
    <row r="183" spans="1:11" s="9" customFormat="1">
      <c r="A183" s="9" t="s">
        <v>551</v>
      </c>
      <c r="B183" s="117" t="s">
        <v>55</v>
      </c>
      <c r="C183" s="115">
        <v>16737</v>
      </c>
      <c r="D183" s="9">
        <v>54</v>
      </c>
      <c r="E183" s="89">
        <v>9141</v>
      </c>
      <c r="F183" s="88">
        <v>1963</v>
      </c>
      <c r="G183" s="9">
        <v>1996</v>
      </c>
      <c r="J183" s="8">
        <v>127092</v>
      </c>
      <c r="K183" s="8">
        <v>123535</v>
      </c>
    </row>
    <row r="184" spans="1:11">
      <c r="A184" t="s">
        <v>565</v>
      </c>
      <c r="B184" s="97" t="s">
        <v>62</v>
      </c>
      <c r="C184" s="99">
        <v>16846</v>
      </c>
      <c r="D184">
        <v>60</v>
      </c>
      <c r="E184" s="13">
        <v>9500</v>
      </c>
      <c r="F184" s="27">
        <v>1978</v>
      </c>
      <c r="G184">
        <v>1994</v>
      </c>
      <c r="I184" s="11"/>
      <c r="J184" s="11">
        <v>90404</v>
      </c>
      <c r="K184" s="11">
        <v>83381</v>
      </c>
    </row>
    <row r="185" spans="1:11">
      <c r="A185" t="s">
        <v>558</v>
      </c>
      <c r="B185" s="97" t="s">
        <v>40</v>
      </c>
      <c r="C185" s="99">
        <v>16966</v>
      </c>
      <c r="D185">
        <v>67</v>
      </c>
      <c r="E185" s="13">
        <v>22257</v>
      </c>
      <c r="F185" s="27">
        <v>1964</v>
      </c>
      <c r="I185" s="11"/>
      <c r="J185" s="11">
        <v>66177</v>
      </c>
      <c r="K185" s="11">
        <v>65244</v>
      </c>
    </row>
    <row r="186" spans="1:11" s="68" customFormat="1">
      <c r="A186" t="s">
        <v>65</v>
      </c>
      <c r="B186" s="97" t="s">
        <v>555</v>
      </c>
      <c r="C186" s="99">
        <v>17283</v>
      </c>
      <c r="D186">
        <v>48</v>
      </c>
      <c r="E186" s="13">
        <v>9800</v>
      </c>
      <c r="F186" s="27">
        <v>1966</v>
      </c>
      <c r="G186">
        <v>2003</v>
      </c>
      <c r="H186"/>
      <c r="I186"/>
      <c r="J186" s="11">
        <v>119981</v>
      </c>
      <c r="K186" s="11">
        <v>14873</v>
      </c>
    </row>
    <row r="187" spans="1:11">
      <c r="A187" t="s">
        <v>557</v>
      </c>
      <c r="B187" s="97" t="s">
        <v>26</v>
      </c>
      <c r="C187" s="99">
        <v>17344</v>
      </c>
      <c r="D187">
        <v>48.5</v>
      </c>
      <c r="E187" s="13">
        <v>16375</v>
      </c>
      <c r="F187" s="27">
        <v>1979</v>
      </c>
      <c r="I187" s="11"/>
      <c r="J187" s="11">
        <v>56577</v>
      </c>
      <c r="K187" s="11">
        <v>54692</v>
      </c>
    </row>
    <row r="188" spans="1:11" s="9" customFormat="1">
      <c r="A188" s="9" t="s">
        <v>554</v>
      </c>
      <c r="B188" s="117" t="s">
        <v>62</v>
      </c>
      <c r="C188" s="115">
        <v>17783</v>
      </c>
      <c r="D188" s="9">
        <v>60</v>
      </c>
      <c r="E188" s="89">
        <v>15500</v>
      </c>
      <c r="F188" s="88">
        <v>1973</v>
      </c>
      <c r="G188" s="9">
        <v>1995</v>
      </c>
      <c r="I188" s="8"/>
      <c r="J188" s="8">
        <v>184009</v>
      </c>
      <c r="K188" s="8">
        <v>151863</v>
      </c>
    </row>
    <row r="189" spans="1:11">
      <c r="A189" s="68" t="s">
        <v>556</v>
      </c>
      <c r="B189" s="123" t="s">
        <v>47</v>
      </c>
      <c r="C189" s="119">
        <v>18298</v>
      </c>
      <c r="D189" s="68">
        <v>55.5</v>
      </c>
      <c r="E189" s="163">
        <v>23877</v>
      </c>
      <c r="F189" s="156">
        <v>1979</v>
      </c>
      <c r="G189" s="68">
        <v>2001</v>
      </c>
      <c r="H189" s="68"/>
      <c r="I189" s="68"/>
      <c r="J189" s="112">
        <v>122690</v>
      </c>
      <c r="K189" s="112">
        <v>103475</v>
      </c>
    </row>
    <row r="190" spans="1:11">
      <c r="A190" t="s">
        <v>560</v>
      </c>
      <c r="B190" s="97" t="s">
        <v>561</v>
      </c>
      <c r="C190" s="99">
        <v>19297</v>
      </c>
      <c r="D190">
        <v>50</v>
      </c>
      <c r="E190" s="13">
        <v>20800</v>
      </c>
      <c r="F190" s="27">
        <v>1913</v>
      </c>
      <c r="G190">
        <v>2001</v>
      </c>
      <c r="I190" s="11"/>
      <c r="J190" s="11">
        <v>79452</v>
      </c>
      <c r="K190" s="11">
        <v>77459</v>
      </c>
    </row>
    <row r="191" spans="1:11">
      <c r="A191" t="s">
        <v>553</v>
      </c>
      <c r="B191" s="97" t="s">
        <v>59</v>
      </c>
      <c r="C191" s="99">
        <v>19390</v>
      </c>
      <c r="D191">
        <v>53</v>
      </c>
      <c r="E191" s="13">
        <v>20000</v>
      </c>
      <c r="F191" s="27">
        <v>2003</v>
      </c>
      <c r="J191" s="11">
        <v>124641</v>
      </c>
      <c r="K191" s="11">
        <v>102716</v>
      </c>
    </row>
    <row r="192" spans="1:11" s="68" customFormat="1">
      <c r="A192" t="s">
        <v>559</v>
      </c>
      <c r="B192" s="97" t="s">
        <v>55</v>
      </c>
      <c r="C192" s="99">
        <v>21236</v>
      </c>
      <c r="D192">
        <v>54</v>
      </c>
      <c r="E192" s="13">
        <v>10700</v>
      </c>
      <c r="F192" s="27">
        <v>1962</v>
      </c>
      <c r="G192">
        <v>1971</v>
      </c>
      <c r="H192"/>
      <c r="I192" s="11"/>
      <c r="J192" s="11">
        <v>89619</v>
      </c>
      <c r="K192" s="11">
        <v>91178</v>
      </c>
    </row>
    <row r="193" spans="1:11" s="9" customFormat="1">
      <c r="A193" s="9" t="s">
        <v>563</v>
      </c>
      <c r="B193" s="117" t="s">
        <v>257</v>
      </c>
      <c r="C193" s="115">
        <v>22131</v>
      </c>
      <c r="D193" s="9">
        <v>50</v>
      </c>
      <c r="E193" s="89">
        <v>20600</v>
      </c>
      <c r="F193" s="88">
        <v>1969</v>
      </c>
      <c r="G193" s="9">
        <v>2004</v>
      </c>
      <c r="J193" s="8">
        <v>105931</v>
      </c>
      <c r="K193" s="8">
        <v>94969</v>
      </c>
    </row>
    <row r="194" spans="1:11">
      <c r="A194" t="s">
        <v>549</v>
      </c>
      <c r="B194" s="97" t="s">
        <v>60</v>
      </c>
      <c r="C194" s="99">
        <v>22151</v>
      </c>
      <c r="D194">
        <v>49.5</v>
      </c>
      <c r="E194" s="13">
        <v>10964</v>
      </c>
      <c r="F194" s="27">
        <v>1979</v>
      </c>
      <c r="G194">
        <v>1995</v>
      </c>
      <c r="I194" s="11"/>
      <c r="J194" s="11">
        <v>114386</v>
      </c>
      <c r="K194" s="11">
        <v>105213</v>
      </c>
    </row>
    <row r="195" spans="1:11">
      <c r="A195" t="s">
        <v>552</v>
      </c>
      <c r="B195" s="97" t="s">
        <v>25</v>
      </c>
      <c r="C195" s="99">
        <v>22861</v>
      </c>
      <c r="D195">
        <v>42</v>
      </c>
      <c r="E195" s="13">
        <v>12740</v>
      </c>
      <c r="F195" s="27">
        <v>1989</v>
      </c>
      <c r="J195" s="11">
        <v>70485</v>
      </c>
      <c r="K195" s="11">
        <v>47892</v>
      </c>
    </row>
    <row r="196" spans="1:11">
      <c r="A196" t="s">
        <v>564</v>
      </c>
      <c r="B196" s="97" t="s">
        <v>59</v>
      </c>
      <c r="C196" s="99">
        <v>23111</v>
      </c>
      <c r="D196">
        <v>58</v>
      </c>
      <c r="E196" s="13">
        <v>23350</v>
      </c>
      <c r="F196" s="27">
        <v>2005</v>
      </c>
      <c r="J196" s="11">
        <v>102190</v>
      </c>
      <c r="K196" s="11">
        <v>104241</v>
      </c>
    </row>
    <row r="197" spans="1:11">
      <c r="A197" t="s">
        <v>567</v>
      </c>
      <c r="B197" s="97" t="s">
        <v>36</v>
      </c>
      <c r="C197" s="99">
        <v>24425</v>
      </c>
      <c r="D197">
        <v>50</v>
      </c>
      <c r="E197" s="13">
        <v>28000</v>
      </c>
      <c r="F197" s="27">
        <v>1973</v>
      </c>
      <c r="G197">
        <v>2002</v>
      </c>
      <c r="J197" s="11">
        <v>92580</v>
      </c>
      <c r="K197" s="11">
        <v>91703</v>
      </c>
    </row>
    <row r="198" spans="1:11" s="9" customFormat="1">
      <c r="A198" s="9" t="s">
        <v>568</v>
      </c>
      <c r="B198" s="117" t="s">
        <v>62</v>
      </c>
      <c r="C198" s="115">
        <v>25173</v>
      </c>
      <c r="D198" s="88" t="s">
        <v>743</v>
      </c>
      <c r="E198" s="89">
        <v>41000</v>
      </c>
      <c r="F198" s="88">
        <v>1986</v>
      </c>
      <c r="G198" s="9">
        <v>2005</v>
      </c>
      <c r="J198" s="8">
        <v>148368</v>
      </c>
      <c r="K198" s="89" t="s">
        <v>739</v>
      </c>
    </row>
    <row r="199" spans="1:11">
      <c r="A199" s="68" t="s">
        <v>569</v>
      </c>
      <c r="B199" s="123" t="s">
        <v>43</v>
      </c>
      <c r="C199" s="119">
        <v>25752</v>
      </c>
      <c r="D199" s="68">
        <v>60</v>
      </c>
      <c r="E199" s="163">
        <v>36600</v>
      </c>
      <c r="F199" s="156">
        <v>1979</v>
      </c>
      <c r="G199" s="68"/>
      <c r="H199" s="68"/>
      <c r="I199" s="68"/>
      <c r="J199" s="112">
        <v>251805</v>
      </c>
      <c r="K199" s="112">
        <v>234446</v>
      </c>
    </row>
    <row r="200" spans="1:11">
      <c r="A200" t="s">
        <v>566</v>
      </c>
      <c r="B200" s="97" t="s">
        <v>63</v>
      </c>
      <c r="C200" s="99">
        <v>26017</v>
      </c>
      <c r="D200">
        <v>65</v>
      </c>
      <c r="E200" s="13">
        <v>8400</v>
      </c>
      <c r="F200" s="27">
        <v>1971</v>
      </c>
      <c r="I200" s="11"/>
      <c r="J200" s="11">
        <v>114897</v>
      </c>
      <c r="K200" s="11">
        <v>110754</v>
      </c>
    </row>
    <row r="201" spans="1:11">
      <c r="A201" t="s">
        <v>562</v>
      </c>
      <c r="B201" s="97" t="s">
        <v>60</v>
      </c>
      <c r="C201" s="99">
        <v>27964</v>
      </c>
      <c r="D201">
        <v>55</v>
      </c>
      <c r="E201" s="13">
        <v>19000</v>
      </c>
      <c r="F201" s="27">
        <v>1978</v>
      </c>
      <c r="G201">
        <v>2004</v>
      </c>
      <c r="I201" s="11"/>
      <c r="J201" s="11">
        <v>239630</v>
      </c>
      <c r="K201" s="11">
        <v>245789</v>
      </c>
    </row>
    <row r="202" spans="1:11">
      <c r="A202" t="s">
        <v>513</v>
      </c>
      <c r="B202" s="97" t="s">
        <v>46</v>
      </c>
      <c r="C202" s="99">
        <v>28887</v>
      </c>
      <c r="D202">
        <v>52</v>
      </c>
      <c r="E202" s="13">
        <v>12000</v>
      </c>
      <c r="F202" s="27">
        <v>1975</v>
      </c>
      <c r="G202">
        <v>2002</v>
      </c>
      <c r="J202" s="11">
        <v>74990</v>
      </c>
      <c r="K202" s="11">
        <v>63980</v>
      </c>
    </row>
    <row r="203" spans="1:11" s="9" customFormat="1">
      <c r="A203" s="9" t="s">
        <v>571</v>
      </c>
      <c r="B203" s="117" t="s">
        <v>181</v>
      </c>
      <c r="C203" s="115">
        <v>35673</v>
      </c>
      <c r="D203" s="9">
        <v>60</v>
      </c>
      <c r="E203" s="89">
        <v>37800</v>
      </c>
      <c r="F203" s="88">
        <v>1971</v>
      </c>
      <c r="G203" s="9">
        <v>1990</v>
      </c>
      <c r="J203" s="8">
        <v>133957</v>
      </c>
      <c r="K203" s="8">
        <v>148096</v>
      </c>
    </row>
    <row r="204" spans="1:11" s="68" customFormat="1" ht="12" customHeight="1">
      <c r="A204" t="s">
        <v>572</v>
      </c>
      <c r="B204" s="97" t="s">
        <v>48</v>
      </c>
      <c r="C204" s="99">
        <v>38605</v>
      </c>
      <c r="D204">
        <v>66</v>
      </c>
      <c r="E204" s="13">
        <v>32000</v>
      </c>
      <c r="F204" s="27">
        <v>1967</v>
      </c>
      <c r="G204"/>
      <c r="H204"/>
      <c r="I204"/>
      <c r="J204" s="11">
        <v>198827</v>
      </c>
      <c r="K204" s="11">
        <v>172908</v>
      </c>
    </row>
    <row r="205" spans="1:11">
      <c r="A205" t="s">
        <v>573</v>
      </c>
      <c r="B205" s="97" t="s">
        <v>284</v>
      </c>
      <c r="C205" s="99">
        <v>38724</v>
      </c>
      <c r="D205">
        <v>52</v>
      </c>
      <c r="E205" s="13">
        <v>27000</v>
      </c>
      <c r="F205" s="27">
        <v>1967</v>
      </c>
      <c r="I205" s="11"/>
      <c r="J205" s="11">
        <v>66203</v>
      </c>
      <c r="K205" s="11">
        <v>68418</v>
      </c>
    </row>
    <row r="206" spans="1:11">
      <c r="A206" t="s">
        <v>570</v>
      </c>
      <c r="B206" s="97" t="s">
        <v>60</v>
      </c>
      <c r="C206" s="99">
        <v>38840</v>
      </c>
      <c r="D206">
        <v>55</v>
      </c>
      <c r="E206" s="13">
        <v>15682</v>
      </c>
      <c r="F206" s="27">
        <v>1979</v>
      </c>
      <c r="G206">
        <v>1995</v>
      </c>
      <c r="J206" s="11">
        <v>181732</v>
      </c>
      <c r="K206" s="11">
        <v>174282</v>
      </c>
    </row>
    <row r="207" spans="1:11">
      <c r="A207" t="s">
        <v>574</v>
      </c>
      <c r="B207" s="97" t="s">
        <v>533</v>
      </c>
      <c r="C207" s="99">
        <v>47176</v>
      </c>
      <c r="D207">
        <v>60</v>
      </c>
      <c r="E207" s="13">
        <v>54000</v>
      </c>
      <c r="F207" s="27">
        <v>1996</v>
      </c>
      <c r="G207">
        <v>2006</v>
      </c>
      <c r="I207" s="11"/>
      <c r="J207" s="11">
        <v>375375</v>
      </c>
      <c r="K207" s="11">
        <v>355898</v>
      </c>
    </row>
    <row r="208" spans="1:11" s="9" customFormat="1">
      <c r="A208" s="9" t="s">
        <v>746</v>
      </c>
      <c r="B208" s="117" t="s">
        <v>61</v>
      </c>
      <c r="C208" s="8">
        <v>50209</v>
      </c>
      <c r="E208" s="89"/>
      <c r="F208" s="88"/>
      <c r="I208" s="8"/>
      <c r="J208" s="8">
        <v>76546</v>
      </c>
      <c r="K208" s="8"/>
    </row>
    <row r="209" spans="1:11">
      <c r="A209" t="s">
        <v>747</v>
      </c>
      <c r="B209" s="97" t="s">
        <v>61</v>
      </c>
      <c r="C209" s="11">
        <v>72464</v>
      </c>
      <c r="J209" s="11">
        <v>160217</v>
      </c>
      <c r="K209" s="11"/>
    </row>
    <row r="210" spans="1:11">
      <c r="A210" t="s">
        <v>575</v>
      </c>
      <c r="B210" s="97" t="s">
        <v>63</v>
      </c>
      <c r="C210" s="99">
        <v>177977</v>
      </c>
      <c r="D210">
        <v>73</v>
      </c>
      <c r="E210" s="13">
        <v>45000</v>
      </c>
      <c r="F210" s="27">
        <v>1986</v>
      </c>
      <c r="G210">
        <v>2006</v>
      </c>
      <c r="I210" s="11"/>
      <c r="J210" s="11">
        <v>112950</v>
      </c>
      <c r="K210" s="11">
        <v>113764</v>
      </c>
    </row>
    <row r="211" spans="1:11">
      <c r="C211" s="99"/>
      <c r="I211" s="11"/>
      <c r="J211" s="11"/>
      <c r="K211" s="11"/>
    </row>
    <row r="212" spans="1:11">
      <c r="C212" s="99"/>
      <c r="I212" s="11"/>
      <c r="J212" s="11"/>
      <c r="K212" s="11"/>
    </row>
    <row r="213" spans="1:11">
      <c r="A213" s="91" t="s">
        <v>576</v>
      </c>
      <c r="C213" s="99"/>
      <c r="I213" s="11"/>
      <c r="J213" s="11"/>
      <c r="K213" s="11"/>
    </row>
    <row r="215" spans="1:11">
      <c r="A215" t="s">
        <v>425</v>
      </c>
      <c r="B215" s="97" t="s">
        <v>62</v>
      </c>
      <c r="D215">
        <v>56</v>
      </c>
      <c r="E215" s="13">
        <v>7302</v>
      </c>
      <c r="F215" s="27">
        <v>1989</v>
      </c>
      <c r="G215">
        <v>1994</v>
      </c>
      <c r="I215" s="11"/>
      <c r="J215" s="11">
        <v>99594</v>
      </c>
      <c r="K215" s="11">
        <v>88613</v>
      </c>
    </row>
    <row r="216" spans="1:11">
      <c r="A216" t="s">
        <v>511</v>
      </c>
      <c r="B216" s="97" t="s">
        <v>62</v>
      </c>
      <c r="D216">
        <v>56</v>
      </c>
      <c r="E216" s="13">
        <v>7950</v>
      </c>
      <c r="F216" s="27">
        <v>1990</v>
      </c>
      <c r="I216" s="11"/>
      <c r="J216" s="11">
        <v>72106</v>
      </c>
      <c r="K216" s="11">
        <v>61245</v>
      </c>
    </row>
    <row r="217" spans="1:11">
      <c r="A217" s="68" t="s">
        <v>523</v>
      </c>
      <c r="B217" s="123" t="s">
        <v>62</v>
      </c>
      <c r="C217" s="162"/>
      <c r="D217" s="68">
        <v>56</v>
      </c>
      <c r="E217" s="163">
        <v>8500</v>
      </c>
      <c r="F217" s="156">
        <v>1990</v>
      </c>
      <c r="G217" s="68"/>
      <c r="H217" s="68"/>
      <c r="I217" s="112"/>
      <c r="J217" s="112">
        <v>99307</v>
      </c>
      <c r="K217" s="112">
        <v>85869</v>
      </c>
    </row>
    <row r="218" spans="1:11">
      <c r="A218" t="s">
        <v>577</v>
      </c>
      <c r="B218" s="97" t="s">
        <v>49</v>
      </c>
      <c r="C218" s="99"/>
      <c r="D218">
        <v>14</v>
      </c>
      <c r="E218" s="13">
        <v>1355</v>
      </c>
      <c r="F218" s="27">
        <v>1952</v>
      </c>
      <c r="J218" s="11">
        <v>28</v>
      </c>
      <c r="K218" s="11">
        <v>174</v>
      </c>
    </row>
    <row r="219" spans="1:11" s="68" customFormat="1">
      <c r="A219" t="s">
        <v>578</v>
      </c>
      <c r="B219" s="97" t="s">
        <v>284</v>
      </c>
      <c r="C219" s="158"/>
      <c r="D219">
        <v>12</v>
      </c>
      <c r="E219" s="13">
        <v>715</v>
      </c>
      <c r="F219" s="27">
        <v>1961</v>
      </c>
      <c r="G219">
        <v>1978</v>
      </c>
      <c r="H219"/>
      <c r="I219"/>
      <c r="J219" s="11">
        <v>3554</v>
      </c>
      <c r="K219" s="11">
        <v>2593</v>
      </c>
    </row>
    <row r="220" spans="1:11" s="9" customFormat="1">
      <c r="A220" s="9" t="s">
        <v>579</v>
      </c>
      <c r="B220" s="117" t="s">
        <v>63</v>
      </c>
      <c r="C220" s="115"/>
      <c r="D220" s="9">
        <v>48</v>
      </c>
      <c r="E220" s="89">
        <v>4000</v>
      </c>
      <c r="F220" s="88">
        <v>1992</v>
      </c>
      <c r="I220" s="8"/>
      <c r="J220" s="8">
        <v>46410</v>
      </c>
      <c r="K220" s="8">
        <v>45978</v>
      </c>
    </row>
    <row r="221" spans="1:11">
      <c r="A221" t="s">
        <v>580</v>
      </c>
      <c r="B221" s="97" t="s">
        <v>284</v>
      </c>
      <c r="D221">
        <v>16</v>
      </c>
      <c r="J221" s="11"/>
    </row>
    <row r="222" spans="1:11">
      <c r="A222" t="s">
        <v>580</v>
      </c>
      <c r="B222" s="97" t="s">
        <v>181</v>
      </c>
      <c r="D222">
        <v>20</v>
      </c>
      <c r="I222" s="11"/>
      <c r="J222" s="11">
        <v>15796</v>
      </c>
      <c r="K222" s="11">
        <v>15954</v>
      </c>
    </row>
    <row r="223" spans="1:11">
      <c r="A223" s="68" t="s">
        <v>581</v>
      </c>
      <c r="B223" s="123" t="s">
        <v>582</v>
      </c>
      <c r="C223" s="162"/>
      <c r="D223" s="68">
        <v>10</v>
      </c>
      <c r="E223" s="163">
        <v>1500</v>
      </c>
      <c r="F223" s="156">
        <v>1981</v>
      </c>
      <c r="G223" s="68">
        <v>2005</v>
      </c>
      <c r="H223" s="68"/>
      <c r="I223" s="112"/>
      <c r="J223" s="112">
        <v>998</v>
      </c>
      <c r="K223" s="112">
        <v>1099</v>
      </c>
    </row>
    <row r="224" spans="1:11" s="68" customFormat="1">
      <c r="A224" t="s">
        <v>583</v>
      </c>
      <c r="B224" s="97" t="s">
        <v>21</v>
      </c>
      <c r="C224" s="158"/>
      <c r="D224">
        <v>57</v>
      </c>
      <c r="E224" s="13">
        <v>5500</v>
      </c>
      <c r="F224" s="27">
        <v>1994</v>
      </c>
      <c r="G224">
        <v>2003</v>
      </c>
      <c r="H224"/>
      <c r="I224" s="11"/>
      <c r="J224" s="11">
        <v>10536</v>
      </c>
      <c r="K224" s="11">
        <v>8773</v>
      </c>
    </row>
    <row r="225" spans="1:11" s="9" customFormat="1">
      <c r="A225" s="9" t="s">
        <v>584</v>
      </c>
      <c r="B225" s="117" t="s">
        <v>63</v>
      </c>
      <c r="C225" s="159"/>
      <c r="D225" s="9">
        <v>52</v>
      </c>
      <c r="E225" s="89">
        <v>6000</v>
      </c>
      <c r="F225" s="88">
        <v>1991</v>
      </c>
      <c r="G225" s="9">
        <v>1994</v>
      </c>
      <c r="J225" s="8">
        <v>78402</v>
      </c>
      <c r="K225" s="8">
        <v>13233</v>
      </c>
    </row>
    <row r="226" spans="1:11">
      <c r="A226" t="s">
        <v>585</v>
      </c>
      <c r="B226" s="97" t="s">
        <v>50</v>
      </c>
      <c r="D226">
        <v>16</v>
      </c>
      <c r="E226" s="13">
        <v>1560</v>
      </c>
      <c r="F226" s="27">
        <v>1974</v>
      </c>
      <c r="G226">
        <v>1999</v>
      </c>
      <c r="J226" s="11">
        <v>331</v>
      </c>
      <c r="K226" s="11">
        <v>252</v>
      </c>
    </row>
    <row r="227" spans="1:11">
      <c r="A227" t="s">
        <v>586</v>
      </c>
      <c r="B227" s="97" t="s">
        <v>63</v>
      </c>
      <c r="C227" s="99"/>
      <c r="D227">
        <v>35</v>
      </c>
      <c r="E227" s="13">
        <v>1568</v>
      </c>
      <c r="F227" s="27">
        <v>1993</v>
      </c>
      <c r="G227">
        <v>2002</v>
      </c>
      <c r="I227" s="11"/>
      <c r="J227" s="11">
        <v>2932</v>
      </c>
      <c r="K227" s="11">
        <v>2270</v>
      </c>
    </row>
    <row r="228" spans="1:11">
      <c r="A228" s="68" t="s">
        <v>587</v>
      </c>
      <c r="B228" s="123" t="s">
        <v>284</v>
      </c>
      <c r="C228" s="162"/>
      <c r="D228" s="68">
        <v>16</v>
      </c>
      <c r="E228" s="163">
        <v>2200</v>
      </c>
      <c r="F228" s="156">
        <v>1978</v>
      </c>
      <c r="G228" s="68"/>
      <c r="H228" s="68"/>
      <c r="I228" s="112"/>
      <c r="J228" s="112">
        <v>3268</v>
      </c>
      <c r="K228" s="112">
        <v>3352</v>
      </c>
    </row>
    <row r="229" spans="1:11">
      <c r="A229" t="s">
        <v>588</v>
      </c>
      <c r="B229" s="97" t="s">
        <v>52</v>
      </c>
      <c r="D229">
        <v>20</v>
      </c>
      <c r="E229" s="13">
        <v>1378</v>
      </c>
      <c r="F229" s="27" t="s">
        <v>735</v>
      </c>
      <c r="J229" s="11">
        <v>1340</v>
      </c>
      <c r="K229" s="11">
        <v>3837</v>
      </c>
    </row>
    <row r="230" spans="1:11" s="9" customFormat="1">
      <c r="A230" s="9" t="s">
        <v>589</v>
      </c>
      <c r="B230" s="117" t="s">
        <v>59</v>
      </c>
      <c r="C230" s="159"/>
      <c r="D230" s="9">
        <v>12</v>
      </c>
      <c r="E230" s="89">
        <v>800</v>
      </c>
      <c r="F230" s="88">
        <v>1988</v>
      </c>
      <c r="I230" s="8"/>
      <c r="J230" s="8">
        <v>2311</v>
      </c>
      <c r="K230" s="8">
        <v>3290</v>
      </c>
    </row>
    <row r="231" spans="1:11">
      <c r="A231" t="s">
        <v>590</v>
      </c>
      <c r="B231" s="97" t="s">
        <v>46</v>
      </c>
      <c r="D231">
        <v>20</v>
      </c>
      <c r="E231" s="13">
        <v>500</v>
      </c>
      <c r="F231" s="27">
        <v>1976</v>
      </c>
      <c r="G231">
        <v>2001</v>
      </c>
      <c r="I231" s="11"/>
      <c r="J231" s="11">
        <v>2525</v>
      </c>
      <c r="K231" s="11">
        <v>2245</v>
      </c>
    </row>
    <row r="232" spans="1:11">
      <c r="A232" t="s">
        <v>591</v>
      </c>
      <c r="B232" s="97" t="s">
        <v>26</v>
      </c>
      <c r="D232">
        <v>35</v>
      </c>
      <c r="E232" s="13">
        <v>2267</v>
      </c>
      <c r="F232" s="27">
        <v>1972</v>
      </c>
      <c r="J232" s="11">
        <v>683</v>
      </c>
      <c r="K232" s="11">
        <v>680</v>
      </c>
    </row>
    <row r="233" spans="1:11">
      <c r="A233" t="s">
        <v>592</v>
      </c>
      <c r="B233" s="97" t="s">
        <v>61</v>
      </c>
      <c r="D233">
        <v>54</v>
      </c>
      <c r="E233" s="13">
        <v>12500</v>
      </c>
      <c r="F233" s="27">
        <v>1983</v>
      </c>
      <c r="G233">
        <v>2003</v>
      </c>
      <c r="J233" s="11">
        <v>67317</v>
      </c>
      <c r="K233" s="11">
        <v>80269</v>
      </c>
    </row>
    <row r="234" spans="1:11">
      <c r="A234" s="68" t="s">
        <v>593</v>
      </c>
      <c r="B234" s="123" t="s">
        <v>63</v>
      </c>
      <c r="C234" s="119"/>
      <c r="D234" s="68">
        <v>51</v>
      </c>
      <c r="E234" s="163">
        <v>10000</v>
      </c>
      <c r="F234" s="156">
        <v>1995</v>
      </c>
      <c r="G234" s="68"/>
      <c r="H234" s="68"/>
      <c r="I234" s="112"/>
      <c r="J234" s="112">
        <v>13429</v>
      </c>
      <c r="K234" s="112">
        <v>14801</v>
      </c>
    </row>
    <row r="235" spans="1:11" s="9" customFormat="1">
      <c r="A235" s="9" t="s">
        <v>594</v>
      </c>
      <c r="B235" s="117" t="s">
        <v>63</v>
      </c>
      <c r="C235" s="159"/>
      <c r="D235" s="9">
        <v>53</v>
      </c>
      <c r="E235" s="89">
        <v>11884</v>
      </c>
      <c r="F235" s="88">
        <v>1975</v>
      </c>
      <c r="G235" s="9">
        <v>2001</v>
      </c>
      <c r="J235" s="8">
        <v>10501</v>
      </c>
      <c r="K235" s="8">
        <v>11644</v>
      </c>
    </row>
    <row r="236" spans="1:11">
      <c r="A236" t="s">
        <v>595</v>
      </c>
      <c r="B236" s="97" t="s">
        <v>63</v>
      </c>
      <c r="D236">
        <v>63</v>
      </c>
      <c r="E236" s="13">
        <v>6800</v>
      </c>
      <c r="F236" s="27">
        <v>1963</v>
      </c>
      <c r="G236">
        <v>2000</v>
      </c>
      <c r="J236" s="11">
        <v>35484</v>
      </c>
      <c r="K236" s="11">
        <v>48088</v>
      </c>
    </row>
    <row r="237" spans="1:11">
      <c r="A237" t="s">
        <v>596</v>
      </c>
      <c r="B237" s="97" t="s">
        <v>59</v>
      </c>
      <c r="C237" s="99"/>
      <c r="D237">
        <v>40.5</v>
      </c>
      <c r="E237" s="13">
        <v>1374</v>
      </c>
      <c r="F237" s="27">
        <v>1983</v>
      </c>
      <c r="I237" s="11"/>
      <c r="J237" s="11">
        <v>30628</v>
      </c>
      <c r="K237" s="11">
        <v>24435</v>
      </c>
    </row>
    <row r="238" spans="1:11">
      <c r="A238" t="s">
        <v>761</v>
      </c>
      <c r="B238" s="97" t="s">
        <v>38</v>
      </c>
      <c r="D238">
        <v>49.5</v>
      </c>
      <c r="E238" s="13">
        <v>7000</v>
      </c>
      <c r="F238" s="27">
        <v>2003</v>
      </c>
      <c r="J238" s="11">
        <v>54896</v>
      </c>
      <c r="K238" s="11">
        <v>50279</v>
      </c>
    </row>
    <row r="239" spans="1:11">
      <c r="A239" s="68" t="s">
        <v>597</v>
      </c>
      <c r="B239" s="123" t="s">
        <v>61</v>
      </c>
      <c r="C239" s="162"/>
      <c r="D239" s="68">
        <v>54</v>
      </c>
      <c r="E239" s="163">
        <v>6651</v>
      </c>
      <c r="F239" s="156">
        <v>1995</v>
      </c>
      <c r="G239" s="68"/>
      <c r="H239" s="68"/>
      <c r="I239" s="68"/>
      <c r="J239" s="112">
        <v>89416</v>
      </c>
      <c r="K239" s="163" t="s">
        <v>732</v>
      </c>
    </row>
    <row r="240" spans="1:11" s="9" customFormat="1">
      <c r="A240" s="9" t="s">
        <v>598</v>
      </c>
      <c r="B240" s="117" t="s">
        <v>55</v>
      </c>
      <c r="C240" s="159"/>
      <c r="D240" s="9">
        <v>32</v>
      </c>
      <c r="E240" s="89">
        <v>5500</v>
      </c>
      <c r="F240" s="88">
        <v>2004</v>
      </c>
      <c r="I240" s="8"/>
      <c r="J240" s="8">
        <v>3643</v>
      </c>
      <c r="K240" s="8">
        <v>2417</v>
      </c>
    </row>
    <row r="241" spans="1:11" s="123" customFormat="1">
      <c r="A241" t="s">
        <v>599</v>
      </c>
      <c r="B241" s="97" t="s">
        <v>49</v>
      </c>
      <c r="C241" s="158"/>
      <c r="D241">
        <v>16</v>
      </c>
      <c r="E241" s="13">
        <v>819</v>
      </c>
      <c r="F241" s="27">
        <v>1975</v>
      </c>
      <c r="G241"/>
      <c r="H241"/>
      <c r="I241" s="11"/>
      <c r="J241" s="11">
        <v>3141</v>
      </c>
      <c r="K241" s="11">
        <v>3066</v>
      </c>
    </row>
    <row r="242" spans="1:11">
      <c r="A242" t="s">
        <v>600</v>
      </c>
      <c r="B242" s="97" t="s">
        <v>59</v>
      </c>
      <c r="D242">
        <v>28</v>
      </c>
      <c r="E242" s="13">
        <v>1500</v>
      </c>
      <c r="F242" s="27">
        <v>1990</v>
      </c>
      <c r="I242" s="11"/>
      <c r="J242" s="11">
        <v>20576</v>
      </c>
      <c r="K242" s="11">
        <v>20682</v>
      </c>
    </row>
    <row r="243" spans="1:11">
      <c r="A243" t="s">
        <v>737</v>
      </c>
      <c r="B243" s="97" t="s">
        <v>63</v>
      </c>
      <c r="D243">
        <v>61</v>
      </c>
      <c r="E243" s="13">
        <v>10200</v>
      </c>
      <c r="F243" s="27">
        <v>1961</v>
      </c>
      <c r="G243">
        <v>2000</v>
      </c>
      <c r="J243" s="11">
        <v>45597</v>
      </c>
      <c r="K243" s="11">
        <v>42263</v>
      </c>
    </row>
    <row r="244" spans="1:11">
      <c r="A244" s="123" t="s">
        <v>602</v>
      </c>
      <c r="B244" s="123" t="s">
        <v>61</v>
      </c>
      <c r="C244" s="119"/>
      <c r="D244" s="123">
        <v>57</v>
      </c>
      <c r="E244" s="160">
        <v>10000</v>
      </c>
      <c r="F244" s="161">
        <v>1968</v>
      </c>
      <c r="G244" s="123">
        <v>1997</v>
      </c>
      <c r="H244" s="123"/>
      <c r="I244" s="123"/>
      <c r="J244" s="119">
        <v>65737</v>
      </c>
      <c r="K244" s="119">
        <v>66778</v>
      </c>
    </row>
    <row r="245" spans="1:11" s="9" customFormat="1">
      <c r="A245" s="9" t="s">
        <v>736</v>
      </c>
      <c r="B245" s="117" t="s">
        <v>63</v>
      </c>
      <c r="C245" s="159"/>
      <c r="D245" s="9">
        <v>49</v>
      </c>
      <c r="E245" s="89">
        <v>4180</v>
      </c>
      <c r="F245" s="88">
        <v>2006</v>
      </c>
      <c r="J245" s="8">
        <v>2436</v>
      </c>
      <c r="K245" s="8">
        <v>816</v>
      </c>
    </row>
    <row r="246" spans="1:11" s="68" customFormat="1">
      <c r="A246" t="s">
        <v>603</v>
      </c>
      <c r="B246" s="97" t="s">
        <v>50</v>
      </c>
      <c r="C246" s="158"/>
      <c r="D246">
        <v>12</v>
      </c>
      <c r="E246" s="13">
        <v>2800</v>
      </c>
      <c r="F246" s="27">
        <v>2003</v>
      </c>
      <c r="G246"/>
      <c r="H246"/>
      <c r="I246"/>
      <c r="J246" s="11">
        <v>3911</v>
      </c>
      <c r="K246" s="11">
        <v>1732</v>
      </c>
    </row>
    <row r="247" spans="1:11">
      <c r="A247" t="s">
        <v>604</v>
      </c>
      <c r="B247" s="97" t="s">
        <v>52</v>
      </c>
      <c r="D247">
        <v>20</v>
      </c>
      <c r="E247" s="13">
        <v>800</v>
      </c>
      <c r="F247" s="27">
        <v>1970</v>
      </c>
      <c r="I247" s="11"/>
      <c r="J247" s="11">
        <v>3328</v>
      </c>
      <c r="K247" s="11">
        <v>4324</v>
      </c>
    </row>
    <row r="248" spans="1:11">
      <c r="A248" t="s">
        <v>734</v>
      </c>
      <c r="B248" s="97" t="s">
        <v>61</v>
      </c>
      <c r="D248">
        <v>15</v>
      </c>
      <c r="E248" s="13">
        <v>1400</v>
      </c>
      <c r="H248" t="s">
        <v>605</v>
      </c>
      <c r="I248" s="11">
        <v>6579</v>
      </c>
      <c r="K248" s="11">
        <v>2501</v>
      </c>
    </row>
    <row r="249" spans="1:11">
      <c r="A249" t="s">
        <v>749</v>
      </c>
      <c r="B249" s="97" t="s">
        <v>61</v>
      </c>
      <c r="I249" s="11"/>
      <c r="J249" s="11">
        <v>7878</v>
      </c>
      <c r="K249" s="11"/>
    </row>
    <row r="250" spans="1:11">
      <c r="I250" s="11"/>
      <c r="J250" s="11"/>
      <c r="K250" s="11"/>
    </row>
    <row r="251" spans="1:11">
      <c r="A251" t="s">
        <v>748</v>
      </c>
      <c r="J251" s="11"/>
      <c r="K251" s="11"/>
    </row>
    <row r="252" spans="1:11">
      <c r="A252" t="s">
        <v>762</v>
      </c>
      <c r="I252" s="11"/>
      <c r="K252" s="11"/>
    </row>
    <row r="253" spans="1:11">
      <c r="I253" s="11"/>
    </row>
    <row r="254" spans="1:11" ht="26.25" customHeight="1">
      <c r="A254" s="170" t="s">
        <v>763</v>
      </c>
      <c r="B254" s="170"/>
      <c r="H254" t="s">
        <v>606</v>
      </c>
      <c r="I254" s="11">
        <v>21961</v>
      </c>
    </row>
    <row r="255" spans="1:11">
      <c r="H255" t="s">
        <v>607</v>
      </c>
      <c r="I255" s="11">
        <v>1684</v>
      </c>
    </row>
    <row r="256" spans="1:11" ht="24.75" customHeight="1">
      <c r="A256" s="169" t="s">
        <v>764</v>
      </c>
      <c r="B256" s="170"/>
      <c r="C256" s="170"/>
      <c r="D256" s="170"/>
      <c r="E256" s="170"/>
      <c r="H256" t="s">
        <v>608</v>
      </c>
      <c r="I256" s="11">
        <v>3156</v>
      </c>
    </row>
    <row r="257" spans="8:9">
      <c r="H257" t="s">
        <v>609</v>
      </c>
      <c r="I257" s="11">
        <v>1461</v>
      </c>
    </row>
    <row r="258" spans="8:9">
      <c r="H258" t="s">
        <v>610</v>
      </c>
      <c r="I258" s="11">
        <v>7579</v>
      </c>
    </row>
    <row r="259" spans="8:9">
      <c r="H259" t="s">
        <v>611</v>
      </c>
      <c r="I259" s="11">
        <v>7303</v>
      </c>
    </row>
    <row r="260" spans="8:9">
      <c r="H260" t="s">
        <v>612</v>
      </c>
      <c r="I260" s="11">
        <v>10535</v>
      </c>
    </row>
    <row r="261" spans="8:9">
      <c r="H261" t="s">
        <v>613</v>
      </c>
      <c r="I261" s="11">
        <v>1325</v>
      </c>
    </row>
    <row r="262" spans="8:9">
      <c r="H262" t="s">
        <v>614</v>
      </c>
      <c r="I262">
        <v>212</v>
      </c>
    </row>
    <row r="263" spans="8:9">
      <c r="H263" t="s">
        <v>615</v>
      </c>
      <c r="I263" s="11">
        <v>1144</v>
      </c>
    </row>
    <row r="264" spans="8:9">
      <c r="H264" t="s">
        <v>616</v>
      </c>
      <c r="I264">
        <v>132</v>
      </c>
    </row>
    <row r="265" spans="8:9">
      <c r="H265" t="s">
        <v>617</v>
      </c>
      <c r="I265" s="11">
        <v>5253</v>
      </c>
    </row>
    <row r="266" spans="8:9">
      <c r="H266" t="s">
        <v>618</v>
      </c>
      <c r="I266">
        <v>241</v>
      </c>
    </row>
    <row r="267" spans="8:9">
      <c r="H267" t="s">
        <v>619</v>
      </c>
      <c r="I267" s="11">
        <v>2601</v>
      </c>
    </row>
    <row r="268" spans="8:9">
      <c r="H268" t="s">
        <v>620</v>
      </c>
      <c r="I268" s="11">
        <v>1840</v>
      </c>
    </row>
    <row r="269" spans="8:9">
      <c r="H269" t="s">
        <v>621</v>
      </c>
      <c r="I269">
        <v>494</v>
      </c>
    </row>
    <row r="270" spans="8:9">
      <c r="H270" t="s">
        <v>622</v>
      </c>
      <c r="I270" s="11">
        <v>1158</v>
      </c>
    </row>
    <row r="271" spans="8:9">
      <c r="H271" t="s">
        <v>623</v>
      </c>
      <c r="I271">
        <v>354</v>
      </c>
    </row>
    <row r="272" spans="8:9">
      <c r="H272" t="s">
        <v>624</v>
      </c>
      <c r="I272" s="11">
        <v>2164</v>
      </c>
    </row>
    <row r="273" spans="8:9">
      <c r="H273" t="s">
        <v>625</v>
      </c>
      <c r="I273" s="11">
        <v>2463</v>
      </c>
    </row>
    <row r="274" spans="8:9">
      <c r="H274" t="s">
        <v>626</v>
      </c>
      <c r="I274" s="11">
        <v>1255</v>
      </c>
    </row>
    <row r="275" spans="8:9">
      <c r="H275" t="s">
        <v>627</v>
      </c>
      <c r="I275" s="11">
        <v>1664</v>
      </c>
    </row>
    <row r="276" spans="8:9">
      <c r="H276" t="s">
        <v>628</v>
      </c>
      <c r="I276">
        <v>409</v>
      </c>
    </row>
    <row r="277" spans="8:9">
      <c r="H277" t="s">
        <v>629</v>
      </c>
      <c r="I277">
        <v>623</v>
      </c>
    </row>
    <row r="278" spans="8:9">
      <c r="H278" t="s">
        <v>630</v>
      </c>
      <c r="I278" s="11">
        <v>6027</v>
      </c>
    </row>
    <row r="279" spans="8:9">
      <c r="H279" t="s">
        <v>631</v>
      </c>
      <c r="I279" s="11">
        <v>1038</v>
      </c>
    </row>
    <row r="280" spans="8:9">
      <c r="H280" t="s">
        <v>632</v>
      </c>
      <c r="I280" s="11">
        <v>20173</v>
      </c>
    </row>
    <row r="281" spans="8:9">
      <c r="H281" t="s">
        <v>633</v>
      </c>
      <c r="I281">
        <v>330</v>
      </c>
    </row>
    <row r="282" spans="8:9">
      <c r="H282" t="s">
        <v>634</v>
      </c>
      <c r="I282" s="11">
        <v>5478</v>
      </c>
    </row>
    <row r="283" spans="8:9">
      <c r="H283" t="s">
        <v>635</v>
      </c>
      <c r="I283" s="11">
        <v>2486</v>
      </c>
    </row>
    <row r="284" spans="8:9">
      <c r="H284" t="s">
        <v>636</v>
      </c>
      <c r="I284" s="11">
        <v>2414</v>
      </c>
    </row>
    <row r="285" spans="8:9">
      <c r="H285" t="s">
        <v>637</v>
      </c>
      <c r="I285">
        <v>569</v>
      </c>
    </row>
    <row r="286" spans="8:9">
      <c r="H286" t="s">
        <v>638</v>
      </c>
      <c r="I286" s="11">
        <v>3234</v>
      </c>
    </row>
    <row r="287" spans="8:9">
      <c r="H287" t="s">
        <v>639</v>
      </c>
      <c r="I287" s="11">
        <v>6676</v>
      </c>
    </row>
    <row r="288" spans="8:9">
      <c r="H288" t="s">
        <v>640</v>
      </c>
      <c r="I288">
        <v>114</v>
      </c>
    </row>
    <row r="289" spans="8:9">
      <c r="H289" t="s">
        <v>641</v>
      </c>
      <c r="I289" s="11">
        <v>3393</v>
      </c>
    </row>
    <row r="290" spans="8:9">
      <c r="H290" t="s">
        <v>642</v>
      </c>
      <c r="I290">
        <v>789</v>
      </c>
    </row>
    <row r="291" spans="8:9">
      <c r="H291" t="s">
        <v>643</v>
      </c>
      <c r="I291" s="11">
        <v>2038</v>
      </c>
    </row>
    <row r="292" spans="8:9">
      <c r="H292" t="s">
        <v>644</v>
      </c>
      <c r="I292">
        <v>68</v>
      </c>
    </row>
    <row r="293" spans="8:9">
      <c r="H293" t="s">
        <v>645</v>
      </c>
      <c r="I293" s="11">
        <v>1303</v>
      </c>
    </row>
    <row r="294" spans="8:9">
      <c r="H294" t="s">
        <v>646</v>
      </c>
      <c r="I294">
        <v>388</v>
      </c>
    </row>
    <row r="295" spans="8:9">
      <c r="H295" t="s">
        <v>647</v>
      </c>
      <c r="I295">
        <v>632</v>
      </c>
    </row>
    <row r="296" spans="8:9">
      <c r="H296" t="s">
        <v>648</v>
      </c>
      <c r="I296">
        <v>233</v>
      </c>
    </row>
    <row r="297" spans="8:9">
      <c r="H297" t="s">
        <v>649</v>
      </c>
      <c r="I297">
        <v>335</v>
      </c>
    </row>
    <row r="298" spans="8:9">
      <c r="H298" t="s">
        <v>650</v>
      </c>
      <c r="I298" s="11">
        <v>6682</v>
      </c>
    </row>
    <row r="299" spans="8:9">
      <c r="H299" t="s">
        <v>651</v>
      </c>
      <c r="I299" s="11">
        <v>1657</v>
      </c>
    </row>
    <row r="300" spans="8:9">
      <c r="H300" t="s">
        <v>652</v>
      </c>
      <c r="I300" s="11">
        <v>2312</v>
      </c>
    </row>
    <row r="301" spans="8:9">
      <c r="H301" t="s">
        <v>653</v>
      </c>
      <c r="I301" s="11">
        <v>2312</v>
      </c>
    </row>
    <row r="302" spans="8:9">
      <c r="H302" t="s">
        <v>654</v>
      </c>
      <c r="I302">
        <v>0</v>
      </c>
    </row>
    <row r="303" spans="8:9">
      <c r="H303" t="s">
        <v>655</v>
      </c>
      <c r="I303" s="11">
        <v>2926</v>
      </c>
    </row>
    <row r="304" spans="8:9">
      <c r="H304" t="s">
        <v>656</v>
      </c>
      <c r="I304">
        <v>548</v>
      </c>
    </row>
    <row r="305" spans="8:9">
      <c r="H305" t="s">
        <v>372</v>
      </c>
      <c r="I305">
        <v>1</v>
      </c>
    </row>
    <row r="306" spans="8:9">
      <c r="H306" t="s">
        <v>657</v>
      </c>
      <c r="I306">
        <v>425</v>
      </c>
    </row>
    <row r="307" spans="8:9">
      <c r="H307" t="s">
        <v>658</v>
      </c>
      <c r="I307">
        <v>122</v>
      </c>
    </row>
    <row r="308" spans="8:9">
      <c r="H308" t="s">
        <v>659</v>
      </c>
      <c r="I308" s="11">
        <v>4058</v>
      </c>
    </row>
    <row r="309" spans="8:9">
      <c r="H309" t="s">
        <v>660</v>
      </c>
      <c r="I309">
        <v>651</v>
      </c>
    </row>
    <row r="310" spans="8:9">
      <c r="H310" t="s">
        <v>661</v>
      </c>
      <c r="I310">
        <v>562</v>
      </c>
    </row>
    <row r="311" spans="8:9">
      <c r="H311" t="s">
        <v>662</v>
      </c>
      <c r="I311">
        <v>672</v>
      </c>
    </row>
    <row r="312" spans="8:9">
      <c r="H312" t="s">
        <v>663</v>
      </c>
      <c r="I312">
        <v>337</v>
      </c>
    </row>
    <row r="313" spans="8:9">
      <c r="H313" t="s">
        <v>664</v>
      </c>
      <c r="I313">
        <v>209</v>
      </c>
    </row>
    <row r="314" spans="8:9">
      <c r="H314" t="s">
        <v>665</v>
      </c>
      <c r="I314">
        <v>121</v>
      </c>
    </row>
    <row r="315" spans="8:9">
      <c r="H315" t="s">
        <v>666</v>
      </c>
      <c r="I315">
        <v>529</v>
      </c>
    </row>
    <row r="316" spans="8:9">
      <c r="H316" t="s">
        <v>667</v>
      </c>
      <c r="I316">
        <v>882</v>
      </c>
    </row>
    <row r="317" spans="8:9">
      <c r="H317" t="s">
        <v>668</v>
      </c>
      <c r="I317">
        <v>300</v>
      </c>
    </row>
    <row r="318" spans="8:9">
      <c r="H318" t="s">
        <v>669</v>
      </c>
      <c r="I318">
        <v>379</v>
      </c>
    </row>
    <row r="319" spans="8:9">
      <c r="H319" t="s">
        <v>670</v>
      </c>
      <c r="I319" s="11">
        <v>28977</v>
      </c>
    </row>
    <row r="320" spans="8:9">
      <c r="H320" t="s">
        <v>671</v>
      </c>
      <c r="I320">
        <v>509</v>
      </c>
    </row>
    <row r="321" spans="8:9">
      <c r="H321" t="s">
        <v>672</v>
      </c>
      <c r="I321" s="11">
        <v>21869</v>
      </c>
    </row>
    <row r="322" spans="8:9">
      <c r="H322" t="s">
        <v>673</v>
      </c>
      <c r="I322">
        <v>555</v>
      </c>
    </row>
    <row r="323" spans="8:9">
      <c r="H323" t="s">
        <v>674</v>
      </c>
      <c r="I323">
        <v>327</v>
      </c>
    </row>
    <row r="324" spans="8:9">
      <c r="H324" t="s">
        <v>675</v>
      </c>
      <c r="I324">
        <v>228</v>
      </c>
    </row>
    <row r="325" spans="8:9">
      <c r="H325" t="s">
        <v>676</v>
      </c>
      <c r="I325" s="11">
        <v>1149</v>
      </c>
    </row>
    <row r="326" spans="8:9">
      <c r="H326" t="s">
        <v>677</v>
      </c>
      <c r="I326">
        <v>206</v>
      </c>
    </row>
    <row r="327" spans="8:9">
      <c r="H327" t="s">
        <v>678</v>
      </c>
      <c r="I327" s="11">
        <v>1428</v>
      </c>
    </row>
    <row r="328" spans="8:9">
      <c r="H328" t="s">
        <v>679</v>
      </c>
      <c r="I328">
        <v>407</v>
      </c>
    </row>
    <row r="329" spans="8:9">
      <c r="H329" t="s">
        <v>680</v>
      </c>
      <c r="I329" s="11">
        <v>1005</v>
      </c>
    </row>
    <row r="330" spans="8:9">
      <c r="H330" t="s">
        <v>681</v>
      </c>
      <c r="I330">
        <v>696</v>
      </c>
    </row>
    <row r="331" spans="8:9">
      <c r="H331" t="s">
        <v>682</v>
      </c>
      <c r="I331">
        <v>120</v>
      </c>
    </row>
    <row r="332" spans="8:9">
      <c r="H332" t="s">
        <v>683</v>
      </c>
      <c r="I332">
        <v>289</v>
      </c>
    </row>
    <row r="333" spans="8:9">
      <c r="H333" t="s">
        <v>684</v>
      </c>
      <c r="I333" s="11">
        <v>1341</v>
      </c>
    </row>
    <row r="334" spans="8:9">
      <c r="H334" t="s">
        <v>685</v>
      </c>
      <c r="I334" s="11">
        <v>2332</v>
      </c>
    </row>
    <row r="335" spans="8:9">
      <c r="H335" t="s">
        <v>686</v>
      </c>
      <c r="I335">
        <v>664</v>
      </c>
    </row>
    <row r="336" spans="8:9">
      <c r="H336" t="s">
        <v>687</v>
      </c>
      <c r="I336">
        <v>513</v>
      </c>
    </row>
    <row r="337" spans="8:9">
      <c r="H337" t="s">
        <v>688</v>
      </c>
      <c r="I337">
        <v>121</v>
      </c>
    </row>
    <row r="338" spans="8:9">
      <c r="H338" t="s">
        <v>689</v>
      </c>
      <c r="I338">
        <v>316</v>
      </c>
    </row>
    <row r="339" spans="8:9">
      <c r="H339" t="s">
        <v>690</v>
      </c>
      <c r="I339">
        <v>189</v>
      </c>
    </row>
    <row r="340" spans="8:9">
      <c r="H340" t="s">
        <v>691</v>
      </c>
      <c r="I340">
        <v>390</v>
      </c>
    </row>
    <row r="341" spans="8:9">
      <c r="H341" t="s">
        <v>692</v>
      </c>
      <c r="I341">
        <v>534</v>
      </c>
    </row>
    <row r="342" spans="8:9">
      <c r="H342" t="s">
        <v>693</v>
      </c>
      <c r="I342" s="11">
        <v>1132</v>
      </c>
    </row>
    <row r="343" spans="8:9">
      <c r="H343" t="s">
        <v>694</v>
      </c>
      <c r="I343" s="11">
        <v>34211</v>
      </c>
    </row>
    <row r="344" spans="8:9">
      <c r="H344" t="s">
        <v>695</v>
      </c>
      <c r="I344" s="11">
        <v>1364</v>
      </c>
    </row>
    <row r="345" spans="8:9">
      <c r="H345" t="s">
        <v>696</v>
      </c>
      <c r="I345" s="11">
        <v>1910</v>
      </c>
    </row>
    <row r="346" spans="8:9">
      <c r="H346" t="s">
        <v>697</v>
      </c>
      <c r="I346" s="11">
        <v>2021</v>
      </c>
    </row>
    <row r="347" spans="8:9">
      <c r="H347" t="s">
        <v>394</v>
      </c>
      <c r="I347">
        <v>525</v>
      </c>
    </row>
    <row r="348" spans="8:9">
      <c r="H348" t="s">
        <v>527</v>
      </c>
      <c r="I348" s="11">
        <v>1496</v>
      </c>
    </row>
    <row r="349" spans="8:9">
      <c r="H349" t="s">
        <v>698</v>
      </c>
      <c r="I349">
        <v>966</v>
      </c>
    </row>
    <row r="350" spans="8:9">
      <c r="H350" t="s">
        <v>699</v>
      </c>
      <c r="I350">
        <v>840</v>
      </c>
    </row>
    <row r="351" spans="8:9">
      <c r="H351" t="s">
        <v>700</v>
      </c>
      <c r="I351" s="11">
        <v>4910</v>
      </c>
    </row>
    <row r="352" spans="8:9">
      <c r="H352" t="s">
        <v>701</v>
      </c>
      <c r="I352" s="11">
        <v>1065</v>
      </c>
    </row>
    <row r="353" spans="8:9">
      <c r="H353" t="s">
        <v>702</v>
      </c>
      <c r="I353" s="11">
        <v>3334</v>
      </c>
    </row>
    <row r="354" spans="8:9">
      <c r="H354" t="s">
        <v>703</v>
      </c>
      <c r="I354" s="11">
        <v>26407</v>
      </c>
    </row>
    <row r="355" spans="8:9">
      <c r="H355" t="s">
        <v>704</v>
      </c>
      <c r="I355">
        <v>491</v>
      </c>
    </row>
    <row r="356" spans="8:9">
      <c r="H356" t="s">
        <v>705</v>
      </c>
      <c r="I356">
        <v>754</v>
      </c>
    </row>
    <row r="357" spans="8:9">
      <c r="H357" t="s">
        <v>706</v>
      </c>
      <c r="I357">
        <v>488</v>
      </c>
    </row>
    <row r="358" spans="8:9">
      <c r="H358" t="s">
        <v>707</v>
      </c>
      <c r="I358">
        <v>170</v>
      </c>
    </row>
    <row r="359" spans="8:9">
      <c r="H359" t="s">
        <v>708</v>
      </c>
      <c r="I359" s="11">
        <v>3677</v>
      </c>
    </row>
    <row r="360" spans="8:9">
      <c r="H360" t="s">
        <v>709</v>
      </c>
      <c r="I360" s="11">
        <v>6674</v>
      </c>
    </row>
    <row r="361" spans="8:9">
      <c r="H361" t="s">
        <v>710</v>
      </c>
      <c r="I361" s="11">
        <v>5197</v>
      </c>
    </row>
    <row r="362" spans="8:9">
      <c r="H362" t="s">
        <v>711</v>
      </c>
      <c r="I362">
        <v>587</v>
      </c>
    </row>
    <row r="363" spans="8:9">
      <c r="H363" t="s">
        <v>712</v>
      </c>
      <c r="I363">
        <v>553</v>
      </c>
    </row>
    <row r="364" spans="8:9">
      <c r="H364" t="s">
        <v>713</v>
      </c>
      <c r="I364" s="11">
        <v>1693</v>
      </c>
    </row>
    <row r="365" spans="8:9">
      <c r="H365" t="s">
        <v>714</v>
      </c>
      <c r="I365">
        <v>220</v>
      </c>
    </row>
    <row r="366" spans="8:9">
      <c r="H366" t="s">
        <v>715</v>
      </c>
      <c r="I366" s="11">
        <v>6305</v>
      </c>
    </row>
    <row r="367" spans="8:9">
      <c r="H367" t="s">
        <v>716</v>
      </c>
      <c r="I367" s="11">
        <v>12145</v>
      </c>
    </row>
    <row r="368" spans="8:9">
      <c r="H368" t="s">
        <v>717</v>
      </c>
      <c r="I368" s="11">
        <v>3849</v>
      </c>
    </row>
    <row r="369" spans="8:9">
      <c r="H369" t="s">
        <v>718</v>
      </c>
      <c r="I369" s="11">
        <v>5482</v>
      </c>
    </row>
    <row r="370" spans="8:9">
      <c r="H370" t="s">
        <v>719</v>
      </c>
      <c r="I370">
        <v>319</v>
      </c>
    </row>
    <row r="371" spans="8:9">
      <c r="H371" t="s">
        <v>720</v>
      </c>
      <c r="I371">
        <v>159</v>
      </c>
    </row>
    <row r="372" spans="8:9">
      <c r="H372" t="s">
        <v>721</v>
      </c>
      <c r="I372" s="11">
        <v>1192</v>
      </c>
    </row>
    <row r="373" spans="8:9">
      <c r="H373" t="s">
        <v>722</v>
      </c>
      <c r="I373" s="11">
        <v>14550</v>
      </c>
    </row>
    <row r="380" spans="8:9" ht="14.25" customHeight="1"/>
  </sheetData>
  <mergeCells count="2">
    <mergeCell ref="A254:B254"/>
    <mergeCell ref="A256:E256"/>
  </mergeCells>
  <phoneticPr fontId="2" type="noConversion"/>
  <printOptions gridLines="1"/>
  <pageMargins left="0.75" right="0.75" top="1" bottom="1" header="0.5" footer="0.5"/>
  <pageSetup scale="72" orientation="landscape" horizontalDpi="4294967293" r:id="rId1"/>
  <headerFooter alignWithMargins="0">
    <oddHeader>&amp;C&amp;"Arial,Bold"&amp;14Public Library System Branch Statistics FY06</oddHeader>
    <oddFooter>&amp;LMississippi Public Library Statistics, FY06, Branch Statistics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Funding by City and County</vt:lpstr>
      <vt:lpstr>County Funding H-L</vt:lpstr>
      <vt:lpstr>County Funding Alph</vt:lpstr>
      <vt:lpstr>Operations 06</vt:lpstr>
      <vt:lpstr>Operating Income 06</vt:lpstr>
      <vt:lpstr>Expenditures 06</vt:lpstr>
      <vt:lpstr>Materials 06</vt:lpstr>
      <vt:lpstr>Services 06</vt:lpstr>
      <vt:lpstr> Branch 06</vt:lpstr>
      <vt:lpstr>' Branch 06'!Print_Area</vt:lpstr>
      <vt:lpstr>' Branch 06'!Print_Titles</vt:lpstr>
      <vt:lpstr>'County Funding Alph'!Print_Titles</vt:lpstr>
      <vt:lpstr>'County Funding H-L'!Print_Titles</vt:lpstr>
      <vt:lpstr>'Funding by City and County'!Print_Titles</vt:lpstr>
      <vt:lpstr>'Operations 06'!Print_Titles</vt:lpstr>
    </vt:vector>
  </TitlesOfParts>
  <Company>First Regional Library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Nathan</dc:creator>
  <cp:lastModifiedBy>jnabzdyk</cp:lastModifiedBy>
  <cp:lastPrinted>2007-06-03T21:29:24Z</cp:lastPrinted>
  <dcterms:created xsi:type="dcterms:W3CDTF">2007-04-17T19:36:33Z</dcterms:created>
  <dcterms:modified xsi:type="dcterms:W3CDTF">2015-04-09T19:25:56Z</dcterms:modified>
</cp:coreProperties>
</file>