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355" windowHeight="5895"/>
  </bookViews>
  <sheets>
    <sheet name="Funding by City and County" sheetId="7" r:id="rId1"/>
    <sheet name="County Funding Alph" sheetId="8" r:id="rId2"/>
    <sheet name="County Funding H-L" sheetId="9" r:id="rId3"/>
    <sheet name="Operations 05" sheetId="1" r:id="rId4"/>
    <sheet name="Operating Income 05" sheetId="2" r:id="rId5"/>
    <sheet name="Expenditures 05" sheetId="3" r:id="rId6"/>
    <sheet name="Materials 05" sheetId="4" r:id="rId7"/>
    <sheet name="Services 05" sheetId="5" r:id="rId8"/>
    <sheet name=" Branch 05" sheetId="6" r:id="rId9"/>
  </sheets>
  <definedNames>
    <definedName name="_xlnm.Print_Titles" localSheetId="8">' Branch 05'!$1:$3</definedName>
    <definedName name="_xlnm.Print_Titles" localSheetId="1">'County Funding Alph'!$1:$2</definedName>
    <definedName name="_xlnm.Print_Titles" localSheetId="2">'County Funding H-L'!$1:$2</definedName>
    <definedName name="_xlnm.Print_Titles" localSheetId="0">'Funding by City and County'!$1:$3</definedName>
  </definedNames>
  <calcPr calcId="125725" fullCalcOnLoad="1"/>
</workbook>
</file>

<file path=xl/calcChain.xml><?xml version="1.0" encoding="utf-8"?>
<calcChain xmlns="http://schemas.openxmlformats.org/spreadsheetml/2006/main">
  <c r="H165" i="7"/>
  <c r="F40" i="8"/>
  <c r="F41"/>
  <c r="F42"/>
  <c r="G40"/>
  <c r="H87" i="7"/>
  <c r="H82"/>
  <c r="F34" i="8"/>
  <c r="F35"/>
  <c r="G34" s="1"/>
  <c r="H76" i="7"/>
  <c r="F32" i="8"/>
  <c r="F33"/>
  <c r="G32" s="1"/>
  <c r="H71" i="7"/>
  <c r="H67"/>
  <c r="H63"/>
  <c r="H62"/>
  <c r="H59"/>
  <c r="F21" i="8"/>
  <c r="F22"/>
  <c r="F23"/>
  <c r="F24"/>
  <c r="F25"/>
  <c r="G21"/>
  <c r="H48" i="7"/>
  <c r="H47"/>
  <c r="F18" i="8"/>
  <c r="F19"/>
  <c r="G18"/>
  <c r="H40" i="7"/>
  <c r="F15" i="8"/>
  <c r="F16"/>
  <c r="F17"/>
  <c r="G15"/>
  <c r="H34" i="7"/>
  <c r="F13" i="8"/>
  <c r="F14"/>
  <c r="G13" s="1"/>
  <c r="H29" i="7"/>
  <c r="H28"/>
  <c r="F8" i="8"/>
  <c r="F9"/>
  <c r="F10"/>
  <c r="F11"/>
  <c r="G8"/>
  <c r="H13" i="7"/>
  <c r="H11"/>
  <c r="H10"/>
  <c r="H6"/>
  <c r="H5"/>
  <c r="F30" i="8"/>
  <c r="F29"/>
  <c r="F28"/>
  <c r="F27"/>
  <c r="F26"/>
  <c r="F20"/>
  <c r="F12"/>
  <c r="F7"/>
  <c r="F6"/>
  <c r="F5"/>
  <c r="F4"/>
  <c r="F3"/>
  <c r="H143" i="7"/>
  <c r="H163"/>
  <c r="H162"/>
  <c r="H92"/>
  <c r="H160"/>
  <c r="H158"/>
  <c r="H145"/>
  <c r="F65" i="8"/>
  <c r="F66"/>
  <c r="F67"/>
  <c r="F68"/>
  <c r="G65"/>
  <c r="H126" i="7"/>
  <c r="F77" i="8"/>
  <c r="F78"/>
  <c r="F79"/>
  <c r="F80"/>
  <c r="G77" s="1"/>
  <c r="H147" i="7"/>
  <c r="H139"/>
  <c r="H136"/>
  <c r="F71" i="8"/>
  <c r="F72"/>
  <c r="G71" s="1"/>
  <c r="H133" i="7"/>
  <c r="F62" i="8"/>
  <c r="F63"/>
  <c r="F64"/>
  <c r="G62"/>
  <c r="H123" i="7"/>
  <c r="H121"/>
  <c r="H120"/>
  <c r="F56" i="8"/>
  <c r="F57"/>
  <c r="F58"/>
  <c r="F59"/>
  <c r="G56"/>
  <c r="H115" i="7"/>
  <c r="G55" i="8"/>
  <c r="H114" i="7"/>
  <c r="F53" i="8"/>
  <c r="F54"/>
  <c r="G53"/>
  <c r="H112" i="7"/>
  <c r="F48" i="8"/>
  <c r="F49"/>
  <c r="F50"/>
  <c r="F51"/>
  <c r="F52"/>
  <c r="G48" s="1"/>
  <c r="H99" i="7"/>
  <c r="G47" i="8"/>
  <c r="G46"/>
  <c r="H97" i="7"/>
  <c r="G45" i="8"/>
  <c r="H96" i="7"/>
  <c r="F38" i="8"/>
  <c r="F39"/>
  <c r="G38"/>
  <c r="F86"/>
  <c r="F85"/>
  <c r="F84"/>
  <c r="F83"/>
  <c r="F82"/>
  <c r="F81"/>
  <c r="F76"/>
  <c r="F75"/>
  <c r="F74"/>
  <c r="F73"/>
  <c r="F70"/>
  <c r="F69"/>
  <c r="F61"/>
  <c r="F60"/>
  <c r="F55"/>
  <c r="F47"/>
  <c r="F46"/>
  <c r="F45"/>
  <c r="F44"/>
  <c r="F43"/>
  <c r="F37"/>
  <c r="F36"/>
  <c r="H85" i="7"/>
  <c r="G31" i="8"/>
  <c r="F31"/>
  <c r="H69" i="7"/>
  <c r="G69" i="8"/>
  <c r="H130" i="7"/>
  <c r="G27" i="8"/>
  <c r="H60" i="7"/>
  <c r="F4" i="9"/>
  <c r="F17"/>
  <c r="F3"/>
  <c r="F5"/>
  <c r="F6"/>
  <c r="F7"/>
  <c r="F8"/>
  <c r="F9"/>
  <c r="F10"/>
  <c r="F11"/>
  <c r="F12"/>
  <c r="F13"/>
  <c r="F14"/>
  <c r="F15"/>
  <c r="F16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E67" i="1"/>
  <c r="D67"/>
  <c r="C67"/>
  <c r="I67" i="4"/>
  <c r="J32" i="1"/>
  <c r="R67" i="5"/>
  <c r="Q67"/>
  <c r="P67"/>
  <c r="O67"/>
  <c r="N67"/>
  <c r="M67"/>
  <c r="L67"/>
  <c r="K67"/>
  <c r="I67"/>
  <c r="G67"/>
  <c r="E67"/>
  <c r="D67"/>
  <c r="C67"/>
  <c r="B67"/>
  <c r="Q67" i="4"/>
  <c r="P67"/>
  <c r="O67"/>
  <c r="N67"/>
  <c r="K67"/>
  <c r="H67"/>
  <c r="F67"/>
  <c r="E67"/>
  <c r="D67"/>
  <c r="C67"/>
  <c r="P67" i="3"/>
  <c r="L67"/>
  <c r="K67"/>
  <c r="H67"/>
  <c r="G67"/>
  <c r="F67"/>
  <c r="C67"/>
  <c r="B67"/>
  <c r="O67" i="2"/>
  <c r="K67"/>
  <c r="I67"/>
  <c r="G67"/>
  <c r="F67"/>
  <c r="C67"/>
  <c r="B67"/>
  <c r="K67" i="1"/>
  <c r="J4"/>
  <c r="J5"/>
  <c r="J6"/>
  <c r="J7"/>
  <c r="J8"/>
  <c r="J9"/>
  <c r="J10"/>
  <c r="J11"/>
  <c r="J12"/>
  <c r="J15"/>
  <c r="J16"/>
  <c r="J17"/>
  <c r="J18"/>
  <c r="J19"/>
  <c r="J20"/>
  <c r="J21"/>
  <c r="J22"/>
  <c r="J23"/>
  <c r="J24"/>
  <c r="J25"/>
  <c r="J26"/>
  <c r="J27"/>
  <c r="J28"/>
  <c r="J31"/>
  <c r="J33"/>
  <c r="J34"/>
  <c r="J35"/>
  <c r="J36"/>
  <c r="J37"/>
  <c r="J38"/>
  <c r="J39"/>
  <c r="J42"/>
  <c r="J43"/>
  <c r="J44"/>
  <c r="J45"/>
  <c r="J46"/>
  <c r="J47"/>
  <c r="J48"/>
  <c r="J51"/>
  <c r="J52"/>
  <c r="J53"/>
  <c r="J54"/>
  <c r="J57"/>
  <c r="J58"/>
  <c r="J59"/>
  <c r="J60"/>
  <c r="J61"/>
  <c r="J64"/>
  <c r="J65"/>
  <c r="J67"/>
  <c r="H67"/>
  <c r="G67"/>
  <c r="F67"/>
  <c r="H38" i="2"/>
  <c r="I38" i="1"/>
  <c r="G20" i="4"/>
  <c r="I20" i="1"/>
  <c r="H5" i="2"/>
  <c r="J67" i="5"/>
  <c r="J65"/>
  <c r="J64"/>
  <c r="J61"/>
  <c r="J60"/>
  <c r="J59"/>
  <c r="J58"/>
  <c r="J57"/>
  <c r="J54"/>
  <c r="J53"/>
  <c r="J52"/>
  <c r="J51"/>
  <c r="J48"/>
  <c r="J47"/>
  <c r="J46"/>
  <c r="J45"/>
  <c r="J44"/>
  <c r="J43"/>
  <c r="J42"/>
  <c r="J31"/>
  <c r="J39"/>
  <c r="J38"/>
  <c r="J37"/>
  <c r="J36"/>
  <c r="J35"/>
  <c r="J34"/>
  <c r="J33"/>
  <c r="J32"/>
  <c r="J28"/>
  <c r="J27"/>
  <c r="J26"/>
  <c r="J25"/>
  <c r="J24"/>
  <c r="J23"/>
  <c r="J22"/>
  <c r="J21"/>
  <c r="J20"/>
  <c r="J19"/>
  <c r="J18"/>
  <c r="J17"/>
  <c r="J16"/>
  <c r="J15"/>
  <c r="J12"/>
  <c r="J11"/>
  <c r="J10"/>
  <c r="J9"/>
  <c r="J8"/>
  <c r="J7"/>
  <c r="J6"/>
  <c r="J5"/>
  <c r="H67"/>
  <c r="H65"/>
  <c r="H64"/>
  <c r="H61"/>
  <c r="H60"/>
  <c r="H59"/>
  <c r="H58"/>
  <c r="H57"/>
  <c r="H54"/>
  <c r="H53"/>
  <c r="H52"/>
  <c r="H51"/>
  <c r="H48"/>
  <c r="H47"/>
  <c r="H46"/>
  <c r="H45"/>
  <c r="H44"/>
  <c r="H43"/>
  <c r="H42"/>
  <c r="H31"/>
  <c r="H39"/>
  <c r="H38"/>
  <c r="H37"/>
  <c r="H36"/>
  <c r="H35"/>
  <c r="H34"/>
  <c r="H33"/>
  <c r="H32"/>
  <c r="H28"/>
  <c r="H27"/>
  <c r="H26"/>
  <c r="H25"/>
  <c r="H24"/>
  <c r="H23"/>
  <c r="H22"/>
  <c r="H21"/>
  <c r="H20"/>
  <c r="H19"/>
  <c r="H18"/>
  <c r="H17"/>
  <c r="H16"/>
  <c r="H15"/>
  <c r="H12"/>
  <c r="H11"/>
  <c r="H10"/>
  <c r="H9"/>
  <c r="H8"/>
  <c r="H7"/>
  <c r="H6"/>
  <c r="H5"/>
  <c r="J4"/>
  <c r="H4"/>
  <c r="J67" i="4"/>
  <c r="J66"/>
  <c r="J65"/>
  <c r="J64"/>
  <c r="J61"/>
  <c r="J60"/>
  <c r="J59"/>
  <c r="J58"/>
  <c r="J57"/>
  <c r="J54"/>
  <c r="J53"/>
  <c r="J52"/>
  <c r="J51"/>
  <c r="J48"/>
  <c r="J47"/>
  <c r="J46"/>
  <c r="J45"/>
  <c r="J44"/>
  <c r="J43"/>
  <c r="J42"/>
  <c r="J31"/>
  <c r="J39"/>
  <c r="J38"/>
  <c r="J37"/>
  <c r="J36"/>
  <c r="J35"/>
  <c r="J34"/>
  <c r="J33"/>
  <c r="J32"/>
  <c r="J28"/>
  <c r="J27"/>
  <c r="J26"/>
  <c r="J25"/>
  <c r="J24"/>
  <c r="J23"/>
  <c r="J22"/>
  <c r="J21"/>
  <c r="J20"/>
  <c r="J19"/>
  <c r="J18"/>
  <c r="J17"/>
  <c r="J16"/>
  <c r="J15"/>
  <c r="J12"/>
  <c r="J11"/>
  <c r="J10"/>
  <c r="J9"/>
  <c r="J8"/>
  <c r="J7"/>
  <c r="J6"/>
  <c r="J5"/>
  <c r="B67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31"/>
  <c r="G41"/>
  <c r="G40"/>
  <c r="G39"/>
  <c r="G38"/>
  <c r="G37"/>
  <c r="G36"/>
  <c r="G35"/>
  <c r="G34"/>
  <c r="G33"/>
  <c r="G32"/>
  <c r="G30"/>
  <c r="G29"/>
  <c r="G28"/>
  <c r="G27"/>
  <c r="G26"/>
  <c r="G25"/>
  <c r="G24"/>
  <c r="G23"/>
  <c r="G22"/>
  <c r="G21"/>
  <c r="G19"/>
  <c r="G18"/>
  <c r="G17"/>
  <c r="G16"/>
  <c r="G15"/>
  <c r="G14"/>
  <c r="G13"/>
  <c r="G12"/>
  <c r="G11"/>
  <c r="G10"/>
  <c r="G9"/>
  <c r="G8"/>
  <c r="G7"/>
  <c r="G6"/>
  <c r="G5"/>
  <c r="L67"/>
  <c r="L65"/>
  <c r="L64"/>
  <c r="L61"/>
  <c r="L60"/>
  <c r="L59"/>
  <c r="L58"/>
  <c r="L57"/>
  <c r="L54"/>
  <c r="L53"/>
  <c r="L52"/>
  <c r="L51"/>
  <c r="L48"/>
  <c r="L47"/>
  <c r="L46"/>
  <c r="L45"/>
  <c r="L44"/>
  <c r="L43"/>
  <c r="L42"/>
  <c r="L31"/>
  <c r="L39"/>
  <c r="L38"/>
  <c r="L37"/>
  <c r="L36"/>
  <c r="L35"/>
  <c r="L34"/>
  <c r="L33"/>
  <c r="L32"/>
  <c r="L28"/>
  <c r="L27"/>
  <c r="L26"/>
  <c r="L25"/>
  <c r="L24"/>
  <c r="L23"/>
  <c r="L22"/>
  <c r="L21"/>
  <c r="L20"/>
  <c r="L19"/>
  <c r="L18"/>
  <c r="L17"/>
  <c r="L16"/>
  <c r="L15"/>
  <c r="L12"/>
  <c r="L11"/>
  <c r="L10"/>
  <c r="L9"/>
  <c r="L8"/>
  <c r="L7"/>
  <c r="L6"/>
  <c r="L5"/>
  <c r="M67"/>
  <c r="M65"/>
  <c r="M64"/>
  <c r="M61"/>
  <c r="M60"/>
  <c r="M59"/>
  <c r="M58"/>
  <c r="M57"/>
  <c r="M54"/>
  <c r="M53"/>
  <c r="M52"/>
  <c r="M51"/>
  <c r="M48"/>
  <c r="M47"/>
  <c r="M46"/>
  <c r="M45"/>
  <c r="M44"/>
  <c r="M43"/>
  <c r="M42"/>
  <c r="M31"/>
  <c r="M39"/>
  <c r="M38"/>
  <c r="M37"/>
  <c r="M36"/>
  <c r="M35"/>
  <c r="M34"/>
  <c r="M33"/>
  <c r="M32"/>
  <c r="M28"/>
  <c r="M27"/>
  <c r="M26"/>
  <c r="M25"/>
  <c r="M24"/>
  <c r="M23"/>
  <c r="M22"/>
  <c r="M21"/>
  <c r="M20"/>
  <c r="M19"/>
  <c r="M18"/>
  <c r="M17"/>
  <c r="M16"/>
  <c r="M15"/>
  <c r="M12"/>
  <c r="M11"/>
  <c r="M10"/>
  <c r="M9"/>
  <c r="M8"/>
  <c r="M7"/>
  <c r="M6"/>
  <c r="M5"/>
  <c r="R67"/>
  <c r="R65"/>
  <c r="R64"/>
  <c r="R61"/>
  <c r="R60"/>
  <c r="R59"/>
  <c r="R58"/>
  <c r="R57"/>
  <c r="R54"/>
  <c r="R53"/>
  <c r="R52"/>
  <c r="R51"/>
  <c r="R48"/>
  <c r="R47"/>
  <c r="R46"/>
  <c r="R45"/>
  <c r="R44"/>
  <c r="R43"/>
  <c r="R42"/>
  <c r="R31"/>
  <c r="R39"/>
  <c r="R38"/>
  <c r="R37"/>
  <c r="R36"/>
  <c r="R35"/>
  <c r="R34"/>
  <c r="R33"/>
  <c r="R32"/>
  <c r="R28"/>
  <c r="R27"/>
  <c r="R26"/>
  <c r="R25"/>
  <c r="R24"/>
  <c r="R23"/>
  <c r="R22"/>
  <c r="R21"/>
  <c r="R20"/>
  <c r="R19"/>
  <c r="R18"/>
  <c r="R17"/>
  <c r="R16"/>
  <c r="R15"/>
  <c r="R12"/>
  <c r="R11"/>
  <c r="R10"/>
  <c r="R9"/>
  <c r="R8"/>
  <c r="R7"/>
  <c r="R6"/>
  <c r="R5"/>
  <c r="R4"/>
  <c r="G4"/>
  <c r="J4"/>
  <c r="L4"/>
  <c r="M4" s="1"/>
  <c r="D67" i="3"/>
  <c r="O67" s="1"/>
  <c r="I67"/>
  <c r="M67"/>
  <c r="D65"/>
  <c r="I65"/>
  <c r="M65"/>
  <c r="O65"/>
  <c r="E65" s="1"/>
  <c r="D64"/>
  <c r="O64" s="1"/>
  <c r="I64"/>
  <c r="M64"/>
  <c r="D61"/>
  <c r="I61"/>
  <c r="M61"/>
  <c r="O61"/>
  <c r="E61" s="1"/>
  <c r="D60"/>
  <c r="O60" s="1"/>
  <c r="I60"/>
  <c r="M60"/>
  <c r="D59"/>
  <c r="M59"/>
  <c r="O59" s="1"/>
  <c r="D58"/>
  <c r="I58"/>
  <c r="M58"/>
  <c r="O58"/>
  <c r="E58" s="1"/>
  <c r="D57"/>
  <c r="O57" s="1"/>
  <c r="I57"/>
  <c r="M57"/>
  <c r="D54"/>
  <c r="I54"/>
  <c r="M54"/>
  <c r="O54"/>
  <c r="E54" s="1"/>
  <c r="D53"/>
  <c r="O53" s="1"/>
  <c r="I53"/>
  <c r="M53"/>
  <c r="D52"/>
  <c r="I52"/>
  <c r="M52"/>
  <c r="O52"/>
  <c r="E52" s="1"/>
  <c r="D51"/>
  <c r="O51" s="1"/>
  <c r="I51"/>
  <c r="M51"/>
  <c r="O50"/>
  <c r="O49"/>
  <c r="D48"/>
  <c r="I48"/>
  <c r="M48"/>
  <c r="O48"/>
  <c r="E48" s="1"/>
  <c r="D47"/>
  <c r="O47" s="1"/>
  <c r="I47"/>
  <c r="M47"/>
  <c r="D46"/>
  <c r="I46"/>
  <c r="M46"/>
  <c r="O46"/>
  <c r="E46" s="1"/>
  <c r="D45"/>
  <c r="O45" s="1"/>
  <c r="I45"/>
  <c r="M45"/>
  <c r="D44"/>
  <c r="I44"/>
  <c r="M44"/>
  <c r="O44"/>
  <c r="E44" s="1"/>
  <c r="D43"/>
  <c r="O43" s="1"/>
  <c r="I43"/>
  <c r="M43"/>
  <c r="D42"/>
  <c r="I42"/>
  <c r="M42"/>
  <c r="O42"/>
  <c r="E42" s="1"/>
  <c r="D31"/>
  <c r="O31" s="1"/>
  <c r="I31"/>
  <c r="M31"/>
  <c r="D39"/>
  <c r="I39"/>
  <c r="M39"/>
  <c r="O39"/>
  <c r="E39" s="1"/>
  <c r="D38"/>
  <c r="O38" s="1"/>
  <c r="I38"/>
  <c r="M38"/>
  <c r="D37"/>
  <c r="I37"/>
  <c r="M37"/>
  <c r="O37"/>
  <c r="E37" s="1"/>
  <c r="D36"/>
  <c r="O36" s="1"/>
  <c r="I36"/>
  <c r="M36"/>
  <c r="D35"/>
  <c r="I35"/>
  <c r="M35"/>
  <c r="O35"/>
  <c r="E35" s="1"/>
  <c r="D34"/>
  <c r="O34" s="1"/>
  <c r="I34"/>
  <c r="M34"/>
  <c r="D33"/>
  <c r="I33"/>
  <c r="M33"/>
  <c r="O33"/>
  <c r="E33" s="1"/>
  <c r="D32"/>
  <c r="O32" s="1"/>
  <c r="I32"/>
  <c r="M32"/>
  <c r="D28"/>
  <c r="I28"/>
  <c r="M28"/>
  <c r="O28"/>
  <c r="E28" s="1"/>
  <c r="D27"/>
  <c r="O27" s="1"/>
  <c r="I27"/>
  <c r="M27"/>
  <c r="D26"/>
  <c r="I26"/>
  <c r="M26"/>
  <c r="O26"/>
  <c r="E26" s="1"/>
  <c r="D25"/>
  <c r="O25" s="1"/>
  <c r="I25"/>
  <c r="M25"/>
  <c r="D24"/>
  <c r="I24"/>
  <c r="M24"/>
  <c r="O24"/>
  <c r="E24" s="1"/>
  <c r="D23"/>
  <c r="O23" s="1"/>
  <c r="I23"/>
  <c r="M23"/>
  <c r="D22"/>
  <c r="I22"/>
  <c r="M22"/>
  <c r="O22"/>
  <c r="E22" s="1"/>
  <c r="D21"/>
  <c r="O21" s="1"/>
  <c r="I21"/>
  <c r="M21"/>
  <c r="D20"/>
  <c r="I20"/>
  <c r="M20"/>
  <c r="O20"/>
  <c r="E20" s="1"/>
  <c r="D19"/>
  <c r="O19" s="1"/>
  <c r="I19"/>
  <c r="M19"/>
  <c r="D18"/>
  <c r="I18"/>
  <c r="M18"/>
  <c r="O18"/>
  <c r="E18" s="1"/>
  <c r="D17"/>
  <c r="O17" s="1"/>
  <c r="I17"/>
  <c r="M17"/>
  <c r="D16"/>
  <c r="I16"/>
  <c r="M16"/>
  <c r="O16"/>
  <c r="E16" s="1"/>
  <c r="D15"/>
  <c r="O15" s="1"/>
  <c r="I15"/>
  <c r="M15"/>
  <c r="D12"/>
  <c r="I12"/>
  <c r="M12"/>
  <c r="O12"/>
  <c r="E12" s="1"/>
  <c r="D11"/>
  <c r="O11" s="1"/>
  <c r="I11"/>
  <c r="M11"/>
  <c r="D10"/>
  <c r="I10"/>
  <c r="M10"/>
  <c r="O10"/>
  <c r="E10" s="1"/>
  <c r="D9"/>
  <c r="O9" s="1"/>
  <c r="I9"/>
  <c r="M9"/>
  <c r="D8"/>
  <c r="I8"/>
  <c r="M8"/>
  <c r="O8"/>
  <c r="E8" s="1"/>
  <c r="D7"/>
  <c r="O7" s="1"/>
  <c r="I7"/>
  <c r="M7"/>
  <c r="D6"/>
  <c r="I6"/>
  <c r="M6"/>
  <c r="O6"/>
  <c r="E6" s="1"/>
  <c r="D5"/>
  <c r="O5" s="1"/>
  <c r="I5"/>
  <c r="M5"/>
  <c r="J65"/>
  <c r="J61"/>
  <c r="J58"/>
  <c r="J54"/>
  <c r="J52"/>
  <c r="J48"/>
  <c r="J46"/>
  <c r="J44"/>
  <c r="J42"/>
  <c r="J39"/>
  <c r="J37"/>
  <c r="J35"/>
  <c r="J33"/>
  <c r="J28"/>
  <c r="J26"/>
  <c r="J24"/>
  <c r="J22"/>
  <c r="J20"/>
  <c r="J18"/>
  <c r="J16"/>
  <c r="J12"/>
  <c r="J10"/>
  <c r="J8"/>
  <c r="J6"/>
  <c r="N65"/>
  <c r="N61"/>
  <c r="N58"/>
  <c r="N54"/>
  <c r="N52"/>
  <c r="N48"/>
  <c r="N46"/>
  <c r="N44"/>
  <c r="N42"/>
  <c r="N39"/>
  <c r="N37"/>
  <c r="N35"/>
  <c r="N33"/>
  <c r="N28"/>
  <c r="N26"/>
  <c r="N24"/>
  <c r="N22"/>
  <c r="N20"/>
  <c r="N18"/>
  <c r="N16"/>
  <c r="N12"/>
  <c r="N10"/>
  <c r="N8"/>
  <c r="N6"/>
  <c r="D4"/>
  <c r="I4"/>
  <c r="M4"/>
  <c r="O4"/>
  <c r="N4" s="1"/>
  <c r="J4"/>
  <c r="D67" i="2"/>
  <c r="M67" s="1"/>
  <c r="N67" s="1"/>
  <c r="D65"/>
  <c r="M65"/>
  <c r="N65" s="1"/>
  <c r="D64"/>
  <c r="M64" s="1"/>
  <c r="N64" s="1"/>
  <c r="D61"/>
  <c r="M61"/>
  <c r="N61" s="1"/>
  <c r="D60"/>
  <c r="M60" s="1"/>
  <c r="N60" s="1"/>
  <c r="D59"/>
  <c r="M59"/>
  <c r="N59" s="1"/>
  <c r="D58"/>
  <c r="M58" s="1"/>
  <c r="N58" s="1"/>
  <c r="D57"/>
  <c r="M57"/>
  <c r="N57" s="1"/>
  <c r="D54"/>
  <c r="M54" s="1"/>
  <c r="N54" s="1"/>
  <c r="D53"/>
  <c r="M53"/>
  <c r="N53" s="1"/>
  <c r="D52"/>
  <c r="M52" s="1"/>
  <c r="N52" s="1"/>
  <c r="D51"/>
  <c r="M51"/>
  <c r="N51" s="1"/>
  <c r="D48"/>
  <c r="M48" s="1"/>
  <c r="N48" s="1"/>
  <c r="D47"/>
  <c r="M47"/>
  <c r="N47" s="1"/>
  <c r="D46"/>
  <c r="M46" s="1"/>
  <c r="N46" s="1"/>
  <c r="D45"/>
  <c r="M45"/>
  <c r="N45" s="1"/>
  <c r="D44"/>
  <c r="M44" s="1"/>
  <c r="N44" s="1"/>
  <c r="D43"/>
  <c r="M43"/>
  <c r="N43" s="1"/>
  <c r="D42"/>
  <c r="M42" s="1"/>
  <c r="N42" s="1"/>
  <c r="D31"/>
  <c r="M31"/>
  <c r="N31" s="1"/>
  <c r="D39"/>
  <c r="M39" s="1"/>
  <c r="N39" s="1"/>
  <c r="D38"/>
  <c r="M38"/>
  <c r="N38" s="1"/>
  <c r="D37"/>
  <c r="M37" s="1"/>
  <c r="N37" s="1"/>
  <c r="D36"/>
  <c r="M36"/>
  <c r="N36" s="1"/>
  <c r="D35"/>
  <c r="M35" s="1"/>
  <c r="N35" s="1"/>
  <c r="D34"/>
  <c r="M34"/>
  <c r="N34" s="1"/>
  <c r="D33"/>
  <c r="M33" s="1"/>
  <c r="N33" s="1"/>
  <c r="D32"/>
  <c r="M32"/>
  <c r="N32" s="1"/>
  <c r="D28"/>
  <c r="M28" s="1"/>
  <c r="N28" s="1"/>
  <c r="D27"/>
  <c r="M27"/>
  <c r="N27" s="1"/>
  <c r="D26"/>
  <c r="M26" s="1"/>
  <c r="N26" s="1"/>
  <c r="D25"/>
  <c r="M25"/>
  <c r="N25" s="1"/>
  <c r="D24"/>
  <c r="M24" s="1"/>
  <c r="N24" s="1"/>
  <c r="D23"/>
  <c r="M23"/>
  <c r="N23" s="1"/>
  <c r="D22"/>
  <c r="M22" s="1"/>
  <c r="N22" s="1"/>
  <c r="D21"/>
  <c r="M21"/>
  <c r="N21" s="1"/>
  <c r="D20"/>
  <c r="M20" s="1"/>
  <c r="N20" s="1"/>
  <c r="D19"/>
  <c r="M19"/>
  <c r="N19" s="1"/>
  <c r="D18"/>
  <c r="M18" s="1"/>
  <c r="N18" s="1"/>
  <c r="D17"/>
  <c r="M17"/>
  <c r="N17" s="1"/>
  <c r="D16"/>
  <c r="M16" s="1"/>
  <c r="N16" s="1"/>
  <c r="D15"/>
  <c r="M15"/>
  <c r="N15" s="1"/>
  <c r="D12"/>
  <c r="M12" s="1"/>
  <c r="N12" s="1"/>
  <c r="D11"/>
  <c r="M11"/>
  <c r="N11" s="1"/>
  <c r="D10"/>
  <c r="M10" s="1"/>
  <c r="N10" s="1"/>
  <c r="D9"/>
  <c r="M9"/>
  <c r="N9" s="1"/>
  <c r="D8"/>
  <c r="M8" s="1"/>
  <c r="N8" s="1"/>
  <c r="D7"/>
  <c r="M7"/>
  <c r="N7" s="1"/>
  <c r="D6"/>
  <c r="M6" s="1"/>
  <c r="N6" s="1"/>
  <c r="D5"/>
  <c r="M5"/>
  <c r="N5" s="1"/>
  <c r="L67"/>
  <c r="L65"/>
  <c r="L64"/>
  <c r="L61"/>
  <c r="L60"/>
  <c r="L59"/>
  <c r="L58"/>
  <c r="L57"/>
  <c r="L54"/>
  <c r="L53"/>
  <c r="L52"/>
  <c r="L51"/>
  <c r="L48"/>
  <c r="L47"/>
  <c r="L46"/>
  <c r="L45"/>
  <c r="L44"/>
  <c r="L43"/>
  <c r="L42"/>
  <c r="L31"/>
  <c r="L39"/>
  <c r="L38"/>
  <c r="L37"/>
  <c r="L36"/>
  <c r="L35"/>
  <c r="L34"/>
  <c r="L33"/>
  <c r="L32"/>
  <c r="L28"/>
  <c r="L27"/>
  <c r="L26"/>
  <c r="L25"/>
  <c r="L24"/>
  <c r="L23"/>
  <c r="L22"/>
  <c r="L21"/>
  <c r="L20"/>
  <c r="L19"/>
  <c r="L18"/>
  <c r="L17"/>
  <c r="L16"/>
  <c r="L15"/>
  <c r="L12"/>
  <c r="L11"/>
  <c r="L10"/>
  <c r="L9"/>
  <c r="L8"/>
  <c r="L7"/>
  <c r="L6"/>
  <c r="L5"/>
  <c r="J67"/>
  <c r="J65"/>
  <c r="J64"/>
  <c r="J61"/>
  <c r="J60"/>
  <c r="J59"/>
  <c r="J58"/>
  <c r="J57"/>
  <c r="J54"/>
  <c r="J53"/>
  <c r="J52"/>
  <c r="J51"/>
  <c r="J48"/>
  <c r="J47"/>
  <c r="J46"/>
  <c r="J45"/>
  <c r="J44"/>
  <c r="J43"/>
  <c r="J42"/>
  <c r="J31"/>
  <c r="J39"/>
  <c r="J38"/>
  <c r="J37"/>
  <c r="J36"/>
  <c r="J35"/>
  <c r="J34"/>
  <c r="J33"/>
  <c r="J32"/>
  <c r="J28"/>
  <c r="J27"/>
  <c r="J26"/>
  <c r="J25"/>
  <c r="J24"/>
  <c r="J23"/>
  <c r="J22"/>
  <c r="J21"/>
  <c r="J20"/>
  <c r="J19"/>
  <c r="J18"/>
  <c r="J17"/>
  <c r="J16"/>
  <c r="J15"/>
  <c r="J12"/>
  <c r="J11"/>
  <c r="J10"/>
  <c r="J9"/>
  <c r="J8"/>
  <c r="J7"/>
  <c r="J6"/>
  <c r="J5"/>
  <c r="H67"/>
  <c r="H65"/>
  <c r="H64"/>
  <c r="H61"/>
  <c r="H60"/>
  <c r="H59"/>
  <c r="H58"/>
  <c r="H57"/>
  <c r="H54"/>
  <c r="H53"/>
  <c r="H52"/>
  <c r="H51"/>
  <c r="H48"/>
  <c r="H47"/>
  <c r="H46"/>
  <c r="H45"/>
  <c r="H44"/>
  <c r="H43"/>
  <c r="H42"/>
  <c r="H31"/>
  <c r="H39"/>
  <c r="H37"/>
  <c r="H36"/>
  <c r="H35"/>
  <c r="H34"/>
  <c r="H33"/>
  <c r="H32"/>
  <c r="H28"/>
  <c r="H27"/>
  <c r="H26"/>
  <c r="H25"/>
  <c r="H24"/>
  <c r="H23"/>
  <c r="H22"/>
  <c r="H21"/>
  <c r="H20"/>
  <c r="H19"/>
  <c r="H18"/>
  <c r="H17"/>
  <c r="H16"/>
  <c r="H15"/>
  <c r="H12"/>
  <c r="H11"/>
  <c r="H10"/>
  <c r="H9"/>
  <c r="H8"/>
  <c r="H7"/>
  <c r="H6"/>
  <c r="E67"/>
  <c r="E65"/>
  <c r="E64"/>
  <c r="E61"/>
  <c r="E60"/>
  <c r="E59"/>
  <c r="E58"/>
  <c r="E57"/>
  <c r="E54"/>
  <c r="E53"/>
  <c r="E52"/>
  <c r="E51"/>
  <c r="E48"/>
  <c r="E47"/>
  <c r="E46"/>
  <c r="E45"/>
  <c r="E44"/>
  <c r="E43"/>
  <c r="E42"/>
  <c r="E31"/>
  <c r="E39"/>
  <c r="E38"/>
  <c r="E37"/>
  <c r="E36"/>
  <c r="E35"/>
  <c r="E34"/>
  <c r="E33"/>
  <c r="E32"/>
  <c r="E28"/>
  <c r="E27"/>
  <c r="E26"/>
  <c r="E25"/>
  <c r="E24"/>
  <c r="E23"/>
  <c r="E22"/>
  <c r="E21"/>
  <c r="E20"/>
  <c r="E19"/>
  <c r="E18"/>
  <c r="E17"/>
  <c r="E16"/>
  <c r="E15"/>
  <c r="E12"/>
  <c r="E11"/>
  <c r="E10"/>
  <c r="E9"/>
  <c r="E8"/>
  <c r="E7"/>
  <c r="E6"/>
  <c r="E5"/>
  <c r="D4"/>
  <c r="M4" s="1"/>
  <c r="N4" s="1"/>
  <c r="L4"/>
  <c r="J4"/>
  <c r="H4"/>
  <c r="E4"/>
  <c r="I67" i="1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31"/>
  <c r="I41"/>
  <c r="I40"/>
  <c r="I39"/>
  <c r="I37"/>
  <c r="I36"/>
  <c r="I35"/>
  <c r="I34"/>
  <c r="I33"/>
  <c r="I32"/>
  <c r="I30"/>
  <c r="I29"/>
  <c r="I28"/>
  <c r="I27"/>
  <c r="I26"/>
  <c r="I25"/>
  <c r="I24"/>
  <c r="I23"/>
  <c r="I22"/>
  <c r="I21"/>
  <c r="I19"/>
  <c r="I18"/>
  <c r="I17"/>
  <c r="I16"/>
  <c r="I15"/>
  <c r="I14"/>
  <c r="I13"/>
  <c r="I12"/>
  <c r="I11"/>
  <c r="I10"/>
  <c r="I9"/>
  <c r="I8"/>
  <c r="I7"/>
  <c r="I6"/>
  <c r="I5"/>
  <c r="I4"/>
  <c r="E7" i="3" l="1"/>
  <c r="J7"/>
  <c r="N7"/>
  <c r="E11"/>
  <c r="J11"/>
  <c r="N11"/>
  <c r="E17"/>
  <c r="J17"/>
  <c r="N17"/>
  <c r="E21"/>
  <c r="J21"/>
  <c r="N21"/>
  <c r="E25"/>
  <c r="J25"/>
  <c r="N25"/>
  <c r="E32"/>
  <c r="J32"/>
  <c r="N32"/>
  <c r="E36"/>
  <c r="J36"/>
  <c r="N36"/>
  <c r="E31"/>
  <c r="J31"/>
  <c r="N31"/>
  <c r="E45"/>
  <c r="J45"/>
  <c r="N45"/>
  <c r="E51"/>
  <c r="J51"/>
  <c r="N51"/>
  <c r="E57"/>
  <c r="J57"/>
  <c r="N57"/>
  <c r="J64"/>
  <c r="N64"/>
  <c r="E64"/>
  <c r="E5"/>
  <c r="J5"/>
  <c r="N5"/>
  <c r="E9"/>
  <c r="J9"/>
  <c r="N9"/>
  <c r="E15"/>
  <c r="J15"/>
  <c r="N15"/>
  <c r="E19"/>
  <c r="J19"/>
  <c r="N19"/>
  <c r="E23"/>
  <c r="J23"/>
  <c r="N23"/>
  <c r="E27"/>
  <c r="J27"/>
  <c r="N27"/>
  <c r="E34"/>
  <c r="J34"/>
  <c r="N34"/>
  <c r="E38"/>
  <c r="J38"/>
  <c r="N38"/>
  <c r="E43"/>
  <c r="J43"/>
  <c r="N43"/>
  <c r="E47"/>
  <c r="J47"/>
  <c r="N47"/>
  <c r="E53"/>
  <c r="J53"/>
  <c r="N53"/>
  <c r="E59"/>
  <c r="J59"/>
  <c r="N59"/>
  <c r="J60"/>
  <c r="N60"/>
  <c r="E60"/>
  <c r="J67"/>
  <c r="N67"/>
  <c r="E67"/>
  <c r="E4"/>
</calcChain>
</file>

<file path=xl/comments1.xml><?xml version="1.0" encoding="utf-8"?>
<comments xmlns="http://schemas.openxmlformats.org/spreadsheetml/2006/main">
  <authors>
    <author>lynn</author>
  </authors>
  <commentList>
    <comment ref="O44" authorId="0">
      <text>
        <r>
          <rPr>
            <b/>
            <sz val="8"/>
            <color indexed="81"/>
            <rFont val="Tahoma"/>
          </rPr>
          <t>lynn:</t>
        </r>
        <r>
          <rPr>
            <sz val="8"/>
            <color indexed="81"/>
            <rFont val="Tahoma"/>
          </rPr>
          <t xml:space="preserve">
check other report at home for this page 8</t>
        </r>
      </text>
    </comment>
  </commentList>
</comments>
</file>

<file path=xl/comments2.xml><?xml version="1.0" encoding="utf-8"?>
<comments xmlns="http://schemas.openxmlformats.org/spreadsheetml/2006/main">
  <authors>
    <author>lynn</author>
  </authors>
  <commentList>
    <comment ref="F1" authorId="0">
      <text>
        <r>
          <rPr>
            <b/>
            <sz val="8"/>
            <color indexed="81"/>
            <rFont val="Tahoma"/>
          </rPr>
          <t>lynn:</t>
        </r>
        <r>
          <rPr>
            <sz val="8"/>
            <color indexed="81"/>
            <rFont val="Tahoma"/>
          </rPr>
          <t xml:space="preserve">
look at databases and see if it's per/sys or per/branch</t>
        </r>
      </text>
    </comment>
  </commentList>
</comments>
</file>

<file path=xl/sharedStrings.xml><?xml version="1.0" encoding="utf-8"?>
<sst xmlns="http://schemas.openxmlformats.org/spreadsheetml/2006/main" count="2097" uniqueCount="1089">
  <si>
    <t>41,247</t>
  </si>
  <si>
    <t>35,331</t>
  </si>
  <si>
    <t>52,659</t>
  </si>
  <si>
    <t>12,160</t>
  </si>
  <si>
    <t>39,426</t>
  </si>
  <si>
    <t>28,208</t>
  </si>
  <si>
    <t>25,593</t>
  </si>
  <si>
    <t>9,512</t>
  </si>
  <si>
    <t>131,841</t>
  </si>
  <si>
    <t>28,739</t>
  </si>
  <si>
    <t>5,967</t>
  </si>
  <si>
    <t>27,944</t>
  </si>
  <si>
    <t>16,058</t>
  </si>
  <si>
    <t>14,862</t>
  </si>
  <si>
    <t>32,311</t>
  </si>
  <si>
    <t>14,191</t>
  </si>
  <si>
    <t>26,548</t>
  </si>
  <si>
    <t>21,212</t>
  </si>
  <si>
    <t>19,202</t>
  </si>
  <si>
    <t>10,321</t>
  </si>
  <si>
    <t>26,784</t>
  </si>
  <si>
    <t>15,460</t>
  </si>
  <si>
    <t>49,131</t>
  </si>
  <si>
    <t>59,220</t>
  </si>
  <si>
    <t>21,291</t>
  </si>
  <si>
    <t>10,092</t>
  </si>
  <si>
    <t>10,269</t>
  </si>
  <si>
    <t>19,870</t>
  </si>
  <si>
    <t>13,417</t>
  </si>
  <si>
    <t>28,195</t>
  </si>
  <si>
    <t>Sharkey-Issaquena Library System</t>
  </si>
  <si>
    <t>Library Systems by Population</t>
  </si>
  <si>
    <t>GROUP I - Up to 20,000</t>
  </si>
  <si>
    <t>Benton County Library System</t>
  </si>
  <si>
    <t>Carroll County Public Library System</t>
  </si>
  <si>
    <t>Harriette Person Memorial Library</t>
  </si>
  <si>
    <t>Humphreys County Library System</t>
  </si>
  <si>
    <t>Marks-Quitman County Public Library System</t>
  </si>
  <si>
    <t>Noxubee County Library</t>
  </si>
  <si>
    <t>Tallahatchie County Library</t>
  </si>
  <si>
    <t>Yalobusha County Public Library System</t>
  </si>
  <si>
    <t>GROUP II - 20,001 to 40,000</t>
  </si>
  <si>
    <t>Bolivar County Library System</t>
  </si>
  <si>
    <t>Carnegie Public Library of Clarksdale and Coahoma County</t>
  </si>
  <si>
    <t>Copiah-Jefferson Regional Library</t>
  </si>
  <si>
    <t>East Mississippi Regional Library</t>
  </si>
  <si>
    <t>Elizabeth Jones Library</t>
  </si>
  <si>
    <t>Greenwood-Leflore Public Library System</t>
  </si>
  <si>
    <t>Kemper-Newton Regional Library System</t>
  </si>
  <si>
    <t>Marshall County Library System</t>
  </si>
  <si>
    <t>Neshoba County Public Library</t>
  </si>
  <si>
    <t>South MS Regional Library</t>
  </si>
  <si>
    <t>Sunflower County Library</t>
  </si>
  <si>
    <t>Union County Library</t>
  </si>
  <si>
    <t>Waynesboro-Wayne County Library System</t>
  </si>
  <si>
    <t>GROUP III - 40,001 to 60,000</t>
  </si>
  <si>
    <t>Hancock County Library System</t>
  </si>
  <si>
    <t>Lamar County Library System</t>
  </si>
  <si>
    <t>Lincoln-Lawrence-Franklin Regional Library</t>
  </si>
  <si>
    <t>Natchez Adams Wilkinson Library Service</t>
  </si>
  <si>
    <t>Pearl River County Library System</t>
  </si>
  <si>
    <t>Starkville-Oktibbeha County  Public Library System</t>
  </si>
  <si>
    <t>Warren County-Vicksburg Public Library</t>
  </si>
  <si>
    <t>Washington County Library System*</t>
  </si>
  <si>
    <t>GROUP IV - 60,001 TO 80,000</t>
  </si>
  <si>
    <t>Columbus-Lowndes Public Library</t>
  </si>
  <si>
    <t>Dixie Regional Library System</t>
  </si>
  <si>
    <t>Laurel-Jones County Library</t>
  </si>
  <si>
    <t>Meridian-Lauderdale County Public Library</t>
  </si>
  <si>
    <t>Pike-Amite-Walthall Library System</t>
  </si>
  <si>
    <t>Pine Forest Regional Library</t>
  </si>
  <si>
    <t>The Library of Hattiesburg, Petal and Forrest County</t>
  </si>
  <si>
    <t>Tombigbee Regional Library System</t>
  </si>
  <si>
    <t>GROUP V - 80,001 to 125,000</t>
  </si>
  <si>
    <t>Lee-Itawamba Library System*</t>
  </si>
  <si>
    <t>Madison County Library System</t>
  </si>
  <si>
    <t>Mid-Mississippi Regional Library System</t>
  </si>
  <si>
    <t>Northeast Regional Library</t>
  </si>
  <si>
    <t>GROUP VI - 125,001 plus</t>
  </si>
  <si>
    <t>Central Mississippi Regional Library System</t>
  </si>
  <si>
    <t>First Regional Library</t>
  </si>
  <si>
    <t>Harrison County Library System</t>
  </si>
  <si>
    <t>Jackson-George Regional Library</t>
  </si>
  <si>
    <t>Jackson/Hinds Library System</t>
  </si>
  <si>
    <t>INDEPENDENT LIBRARIES (see note)</t>
  </si>
  <si>
    <t>Blackmur Memorial Library</t>
  </si>
  <si>
    <t>Long Beach Public Library</t>
  </si>
  <si>
    <t>Hours Open Weekly</t>
  </si>
  <si>
    <t>Days          Weekly</t>
  </si>
  <si>
    <t xml:space="preserve">HQ and     Branches    </t>
  </si>
  <si>
    <t>ALA       Librarians</t>
  </si>
  <si>
    <t>Other       Librarians</t>
  </si>
  <si>
    <t>Other       Staff</t>
  </si>
  <si>
    <t>Total       Staff</t>
  </si>
  <si>
    <t>FTE</t>
  </si>
  <si>
    <t>Yearly Volunteer Hours</t>
  </si>
  <si>
    <t>Population*</t>
  </si>
  <si>
    <t>Sharkey-Issaquena County Library System</t>
  </si>
  <si>
    <t>Yazoo Library Association</t>
  </si>
  <si>
    <t>TOTAL</t>
  </si>
  <si>
    <t>*July 2005 Population Estimates U.S. Census</t>
  </si>
  <si>
    <t>City</t>
  </si>
  <si>
    <t>County</t>
  </si>
  <si>
    <t>Total Local Funds</t>
  </si>
  <si>
    <t>Local Per/Capita</t>
  </si>
  <si>
    <t>*Indirect  Local Funds</t>
  </si>
  <si>
    <t>Federal Funds</t>
  </si>
  <si>
    <t>Federal Per/Capita</t>
  </si>
  <si>
    <t>State Funds</t>
  </si>
  <si>
    <t>State Per/Capita</t>
  </si>
  <si>
    <t>Other         Funds</t>
  </si>
  <si>
    <t>Other Per/Capita</t>
  </si>
  <si>
    <t>Total          Income</t>
  </si>
  <si>
    <t>Total Per/Capita</t>
  </si>
  <si>
    <t>Capital Revenue</t>
  </si>
  <si>
    <t>Staffing</t>
  </si>
  <si>
    <t>Materials</t>
  </si>
  <si>
    <t>Other Operating Expenditures</t>
  </si>
  <si>
    <t>Salaries</t>
  </si>
  <si>
    <t>Benefits</t>
  </si>
  <si>
    <t>Total</t>
  </si>
  <si>
    <t>Percent</t>
  </si>
  <si>
    <t>Printed</t>
  </si>
  <si>
    <t>Electronic</t>
  </si>
  <si>
    <t>Other</t>
  </si>
  <si>
    <t>Training</t>
  </si>
  <si>
    <t>Misc</t>
  </si>
  <si>
    <t>Grand Total</t>
  </si>
  <si>
    <t>Capital Outlay</t>
  </si>
  <si>
    <t>Total Print</t>
  </si>
  <si>
    <t>E-Books</t>
  </si>
  <si>
    <t>Audio</t>
  </si>
  <si>
    <t>Videos</t>
  </si>
  <si>
    <t>Databases</t>
  </si>
  <si>
    <t>Total Electronic</t>
  </si>
  <si>
    <t>Print Subscriptions</t>
  </si>
  <si>
    <t>Electronic Subscriptions</t>
  </si>
  <si>
    <t>Total Subscriptions</t>
  </si>
  <si>
    <t>Per/Capita</t>
  </si>
  <si>
    <t>Materials Added</t>
  </si>
  <si>
    <t>Materials Withdrawn</t>
  </si>
  <si>
    <t>Children's Circulation</t>
  </si>
  <si>
    <t>Total Circulation</t>
  </si>
  <si>
    <t>Circulation Per/Capita</t>
  </si>
  <si>
    <t>Interlibrary Loans</t>
  </si>
  <si>
    <t>Number of Programs Outside Library</t>
  </si>
  <si>
    <t>Public Access</t>
  </si>
  <si>
    <t>Other Library Requests</t>
  </si>
  <si>
    <t>Items Provided</t>
  </si>
  <si>
    <t>Requests by your library</t>
  </si>
  <si>
    <t>Items Received</t>
  </si>
  <si>
    <t>Reference Questions</t>
  </si>
  <si>
    <t>Library Visits</t>
  </si>
  <si>
    <t>Per Capita</t>
  </si>
  <si>
    <t>Registered Patrons</t>
  </si>
  <si>
    <t>Attendance at Children's</t>
  </si>
  <si>
    <t>Attendance at Library Programs</t>
  </si>
  <si>
    <t>Attendance at Outside</t>
  </si>
  <si>
    <t>Users Per Year</t>
  </si>
  <si>
    <t>Number of Programs at Library</t>
  </si>
  <si>
    <t>Number of Children's Programs</t>
  </si>
  <si>
    <t>Percentage Population Registered</t>
  </si>
  <si>
    <t xml:space="preserve">Hours </t>
  </si>
  <si>
    <t>Square</t>
  </si>
  <si>
    <t>Date</t>
  </si>
  <si>
    <t>Last Year</t>
  </si>
  <si>
    <t>FY2003</t>
  </si>
  <si>
    <t>FY2004</t>
  </si>
  <si>
    <t>Branch and City</t>
  </si>
  <si>
    <t>Library System</t>
  </si>
  <si>
    <t>*Population</t>
  </si>
  <si>
    <t xml:space="preserve"> Open</t>
  </si>
  <si>
    <t>Footage</t>
  </si>
  <si>
    <t>Built</t>
  </si>
  <si>
    <t>Renovation</t>
  </si>
  <si>
    <t>Circulation</t>
  </si>
  <si>
    <t>Polkville Public Library - Polkville</t>
  </si>
  <si>
    <t>Abbeville town, Lafayette County</t>
  </si>
  <si>
    <t>Sturgis Public Library - Sturgis</t>
  </si>
  <si>
    <t>Starkville-Oktibbeha County Public Library System</t>
  </si>
  <si>
    <t>Aberdeen city, Monroe County</t>
  </si>
  <si>
    <t>West Public Library - West</t>
  </si>
  <si>
    <t>N/R</t>
  </si>
  <si>
    <t>Ackerman town, Choctaw County</t>
  </si>
  <si>
    <t>Sebastopol Public Library - Sebastopol</t>
  </si>
  <si>
    <t>Algoma town, Pontotoc County</t>
  </si>
  <si>
    <t>Pachuta Public Library - Pachuta</t>
  </si>
  <si>
    <t>1980's</t>
  </si>
  <si>
    <t>Alligator town, Bolivar County</t>
  </si>
  <si>
    <t>Marietta Public Library - Marietta</t>
  </si>
  <si>
    <t>Amory city, Monroe County</t>
  </si>
  <si>
    <t>R.T. Prince Memorial Library - Mize</t>
  </si>
  <si>
    <t>Anguilla town, Sharkey County</t>
  </si>
  <si>
    <t>Dr. Frank L. Leggett Public Library - Bassfield</t>
  </si>
  <si>
    <t>South Mississippi Regional Library</t>
  </si>
  <si>
    <t>Arcola town, Washington County</t>
  </si>
  <si>
    <t>Margaret McRae Memorial Library - Tishomingo</t>
  </si>
  <si>
    <t>Artesia town, Lowndes County</t>
  </si>
  <si>
    <t>Rienzi Public Library - Rienzi</t>
  </si>
  <si>
    <t>Ashland town, Benton County</t>
  </si>
  <si>
    <t>Conner-Graham Memorial Library - Seminary</t>
  </si>
  <si>
    <t>Baldwyn city</t>
  </si>
  <si>
    <t>Louin Public Library - Louin</t>
  </si>
  <si>
    <t>Lee County (part)</t>
  </si>
  <si>
    <t>Robert W. Windom, Jr. Library - Georgetown</t>
  </si>
  <si>
    <t>Prentiss County (part)</t>
  </si>
  <si>
    <t>Puckett Public Library - Puckett</t>
  </si>
  <si>
    <t>Bassfield town, Jefferson Davis County</t>
  </si>
  <si>
    <t>Crosby Public Library - Crosby</t>
  </si>
  <si>
    <t>Batesville city, Panola County</t>
  </si>
  <si>
    <t>D'Lo Public Library - D'Lo</t>
  </si>
  <si>
    <t>Bay St. Louis city, Hancock County</t>
  </si>
  <si>
    <t>Nance-McNeely Library - Myrtle</t>
  </si>
  <si>
    <t xml:space="preserve">Union County Library System </t>
  </si>
  <si>
    <t>Bay Springs city, Jasper County</t>
  </si>
  <si>
    <t>Lake Public Library - Lake</t>
  </si>
  <si>
    <t>Beaumont town, Perry County</t>
  </si>
  <si>
    <t>New Hebron Public Library - New Hebron</t>
  </si>
  <si>
    <t>Beauregard village, Copiah County</t>
  </si>
  <si>
    <t>Enterprise Public Library - Enterprise</t>
  </si>
  <si>
    <t>Belmont town, Tishomingo County</t>
  </si>
  <si>
    <t>Osyka Public Library - Osyka</t>
  </si>
  <si>
    <t>Belzoni city, Humphreys County</t>
  </si>
  <si>
    <t>Walnut Grove Public Library - Walnut Grove</t>
  </si>
  <si>
    <t>Benoit town, Bolivar County</t>
  </si>
  <si>
    <t>Potts Camp Library - Potts Camp</t>
  </si>
  <si>
    <t>Bentonia town, Yazoo County</t>
  </si>
  <si>
    <t>Artesia Public Library - Artesia</t>
  </si>
  <si>
    <t>Beulah town, Bolivar County</t>
  </si>
  <si>
    <t>Franklin County Public Library - Meadville</t>
  </si>
  <si>
    <t>Big Creek village, Calhoun County</t>
  </si>
  <si>
    <t>Sledge Public Library - Sledge</t>
  </si>
  <si>
    <t>Big Point CDP, Jackson County</t>
  </si>
  <si>
    <t>Sherman Library - Sherman</t>
  </si>
  <si>
    <t>Biloxi city, Harrison County</t>
  </si>
  <si>
    <t>Vista J. Daniel Memorial Library - Shuqualak</t>
  </si>
  <si>
    <t>Blue Mountain town, Tippah County</t>
  </si>
  <si>
    <t>Weir Public Library - Weir</t>
  </si>
  <si>
    <t>Blue Springs village, Union County</t>
  </si>
  <si>
    <t>State Line Public Library - State Line</t>
  </si>
  <si>
    <t>1960's</t>
  </si>
  <si>
    <t>Bogue Chitto CDP</t>
  </si>
  <si>
    <t>Arcola Library - Arcola</t>
  </si>
  <si>
    <t>Washington County Library System</t>
  </si>
  <si>
    <t>Kemper County (part)</t>
  </si>
  <si>
    <t>Hickory Flat Public Library - Hickory Flat</t>
  </si>
  <si>
    <t>Neshoba County (part)</t>
  </si>
  <si>
    <t>Bond Memorial Public Library (HQ) - Ashland</t>
  </si>
  <si>
    <t>Bolton town, Hinds County</t>
  </si>
  <si>
    <t>Oakland Public Library - Oakland</t>
  </si>
  <si>
    <t>Booneville city, Prentiss County</t>
  </si>
  <si>
    <t>McLain Public Library - McLain</t>
  </si>
  <si>
    <t>Boyle town, Bolivar County</t>
  </si>
  <si>
    <t>Benoit Public Library - Benoit</t>
  </si>
  <si>
    <t>Brandon city, Rankin County</t>
  </si>
  <si>
    <t>Annie Thompson Jeffers Library - Bolton</t>
  </si>
  <si>
    <t>Braxton village, Simpson County</t>
  </si>
  <si>
    <t>Scooba Public Library - Scooba</t>
  </si>
  <si>
    <t>Brookhaven city, Lincoln County</t>
  </si>
  <si>
    <t>Gunnison Public Library - Gunnison</t>
  </si>
  <si>
    <t>Brooksville town, Noxubee County</t>
  </si>
  <si>
    <t>Liberty Public Library - Liberty</t>
  </si>
  <si>
    <t>Bruce town, Calhoun County</t>
  </si>
  <si>
    <t>Shubuta Public Library - Shubuta</t>
  </si>
  <si>
    <t>Bude town, Franklin County</t>
  </si>
  <si>
    <t>Crawford Branch Library - Crawford</t>
  </si>
  <si>
    <t>Burnsville town, Tishomingo County</t>
  </si>
  <si>
    <t>Rayner Memorial Library - Merigold</t>
  </si>
  <si>
    <t>Byhalia town, Marshall County</t>
  </si>
  <si>
    <t>*Populations are given according to the U.S. 2002 Census for incorporated towns and cities and sorted from lowest to highest.  Towns not incorporated are assigned no population.</t>
  </si>
  <si>
    <t>N/R (not reported)</t>
  </si>
  <si>
    <t>Ella Bess Austin Library - Terry</t>
  </si>
  <si>
    <t>Byram CDP, Hinds County</t>
  </si>
  <si>
    <t>Blue Mountain Public Library - Blue Mountain</t>
  </si>
  <si>
    <t>Caledonia town, Lowndes County</t>
  </si>
  <si>
    <t>Ruth B. French Library - Byhalia</t>
  </si>
  <si>
    <t>Calhoun City town, Calhoun County</t>
  </si>
  <si>
    <t>New Augusta Public Library - New Augusta</t>
  </si>
  <si>
    <t>1970's</t>
  </si>
  <si>
    <t>Canton city, Madison County</t>
  </si>
  <si>
    <t>Mathiston Public Library - Mathiston</t>
  </si>
  <si>
    <t>Carrollton town, Carroll County</t>
  </si>
  <si>
    <t>Duck Hill Public Library - Duck Hill</t>
  </si>
  <si>
    <t>Carthage city, Leake County</t>
  </si>
  <si>
    <t>Walnut Public Library - Walnut</t>
  </si>
  <si>
    <t>Cary town, Sharkey County</t>
  </si>
  <si>
    <t>Isola Public Library - Isola</t>
  </si>
  <si>
    <t>Centreville town</t>
  </si>
  <si>
    <t>Sandersville Public Library - Sandersville</t>
  </si>
  <si>
    <t>Amite County (part)</t>
  </si>
  <si>
    <t>Maben Public Library - Maben</t>
  </si>
  <si>
    <t>Wilkinson County (part)</t>
  </si>
  <si>
    <t>Kilmichael Public Library - Kilmichael</t>
  </si>
  <si>
    <t>Charleston city, Tallahatchie County</t>
  </si>
  <si>
    <t>Vaiden Public Library - Vaiden</t>
  </si>
  <si>
    <t>Chunky town, Newton County</t>
  </si>
  <si>
    <t>Mary Weems Parker Memorial Library - Heidelberg</t>
  </si>
  <si>
    <t>Clarksdale city, Coahoma County</t>
  </si>
  <si>
    <t>Jane Blain Brewer Memorial Library - Mt. Olive</t>
  </si>
  <si>
    <t>Cleveland city, Bolivar County</t>
  </si>
  <si>
    <t>Sam Lapidus Memorial Public Library - Crenshaw</t>
  </si>
  <si>
    <t>Clinton city, Hinds County</t>
  </si>
  <si>
    <t>Coffeeville Public Library - Coffeeville (HQ)</t>
  </si>
  <si>
    <t>Coahoma town, Coahoma County</t>
  </si>
  <si>
    <t>Evelyn Taylor Majure Library - Utica</t>
  </si>
  <si>
    <t>Coffeeville town, Yalobusha County</t>
  </si>
  <si>
    <t>DeKalb Public Library - DeKalb</t>
  </si>
  <si>
    <t>Coldwater town, Tate County</t>
  </si>
  <si>
    <t>William Estes Powell Memorial Library - Beaumont</t>
  </si>
  <si>
    <t>Collins city, Covington County</t>
  </si>
  <si>
    <t>Carrollton-North Carrollton Public Library (HQ)</t>
  </si>
  <si>
    <t>Collinsville CDP, Lauderdale County</t>
  </si>
  <si>
    <t>East Central Public Library - Pascagoula (Hurley)</t>
  </si>
  <si>
    <t>Columbia city, Marion County</t>
  </si>
  <si>
    <t>L. R. Boyer Memorial Library - Sumrall</t>
  </si>
  <si>
    <t>Columbus city, Lowndes County</t>
  </si>
  <si>
    <t>Caledonia Branch Library - Caledonia</t>
  </si>
  <si>
    <t>Columbus AFB CDP, Lowndes County</t>
  </si>
  <si>
    <t>Leakesville Public Library - Leakesville</t>
  </si>
  <si>
    <t>Como town, Panola County</t>
  </si>
  <si>
    <t>Burnsville Public Library - Burnsville</t>
  </si>
  <si>
    <t>Conehatta CDP, Newton County</t>
  </si>
  <si>
    <t>Bude Public Library - Bude</t>
  </si>
  <si>
    <t>Corinth city, Alcorn County</t>
  </si>
  <si>
    <t>Richton Public Library - Richton (HQ)</t>
  </si>
  <si>
    <t>1900's</t>
  </si>
  <si>
    <t>Courtland town, Panola County</t>
  </si>
  <si>
    <t>Edmondson Memorial Library - Vardaman</t>
  </si>
  <si>
    <t>Crawford town, Lowndes County</t>
  </si>
  <si>
    <t>Gloster Public Library - Gloster</t>
  </si>
  <si>
    <t>Crenshaw town</t>
  </si>
  <si>
    <t>Robert C. Irwin Library - Tunica</t>
  </si>
  <si>
    <t>Panola County (part)</t>
  </si>
  <si>
    <t>Stonewall Public Library - Stonewall</t>
  </si>
  <si>
    <t>Quitman County (part)</t>
  </si>
  <si>
    <t>Inverness Public Library - Inverness</t>
  </si>
  <si>
    <t>Crosby town</t>
  </si>
  <si>
    <t>Prentiss Public Library - Prentiss</t>
  </si>
  <si>
    <t>Brooksville Public Library - Brooksville</t>
  </si>
  <si>
    <t>Woodville Public Library - Woodville</t>
  </si>
  <si>
    <t>Crowder town</t>
  </si>
  <si>
    <t>Goodman Public Library - Goodman</t>
  </si>
  <si>
    <t>Floyd J. Robinson - Raleigh</t>
  </si>
  <si>
    <t>Emily Jones Pointer Public Library - Como</t>
  </si>
  <si>
    <t>Cruger town, Holmes County</t>
  </si>
  <si>
    <t>Pickens Public Library - Pickens</t>
  </si>
  <si>
    <t>Crystal Springs city, Copiah County</t>
  </si>
  <si>
    <t>Evon A. Ford Library - Taylorsville</t>
  </si>
  <si>
    <t>Decatur town, Newton County</t>
  </si>
  <si>
    <t>Lois A. Flagg Public Library - Edwards</t>
  </si>
  <si>
    <t>De Kalb town, Kemper County</t>
  </si>
  <si>
    <t>Tutwiler Library - Tutwiler</t>
  </si>
  <si>
    <t>Derma town, Calhoun County</t>
  </si>
  <si>
    <t>Decatur Public Library - Decatur</t>
  </si>
  <si>
    <t xml:space="preserve">Kemper-Newton Regional Library System </t>
  </si>
  <si>
    <t>Diamondhead CDP, Hancock County</t>
  </si>
  <si>
    <t>Pelahatchie Public Library - Pelahatchie</t>
  </si>
  <si>
    <t>D'Iberville city, Harrison County</t>
  </si>
  <si>
    <t>Flora Public Library - Flora</t>
  </si>
  <si>
    <t>D'Lo town, Simpson County</t>
  </si>
  <si>
    <t>Marks-Quitman Public Library (HQ)</t>
  </si>
  <si>
    <t>Doddsville town, Sunflower County</t>
  </si>
  <si>
    <t>Raymond Library - Raymond</t>
  </si>
  <si>
    <t>Drew city, Sunflower County</t>
  </si>
  <si>
    <t xml:space="preserve">First Regional Library </t>
  </si>
  <si>
    <t>Duck Hill town, Montgomery County</t>
  </si>
  <si>
    <t>Kevin Poole VanCleave Memorial Library - Centreville</t>
  </si>
  <si>
    <t>Dumas town, Tippah County</t>
  </si>
  <si>
    <t xml:space="preserve">Pearlington Public Library  </t>
  </si>
  <si>
    <t>Duncan town, Bolivar County</t>
  </si>
  <si>
    <t>Longie Dale Hamilton Memorial Library - Wesson</t>
  </si>
  <si>
    <t>Durant city, Holmes County</t>
  </si>
  <si>
    <t>Choctaw County Public Library - Ackerman</t>
  </si>
  <si>
    <t>Ecru town, Pontotoc County</t>
  </si>
  <si>
    <t>Lawrence County Public Library - Monticello</t>
  </si>
  <si>
    <t>Eden village, Yazoo County</t>
  </si>
  <si>
    <t>Harriette Person Memorial Library - Port Gibson (HQ)</t>
  </si>
  <si>
    <t>Edwards town, Hinds County</t>
  </si>
  <si>
    <t>Calhoun City Public Library - Calhoun City</t>
  </si>
  <si>
    <t>Ellisville city, Jones County</t>
  </si>
  <si>
    <t>Walthall County Library - Tylertown</t>
  </si>
  <si>
    <t>Enterprise town, Clarke County</t>
  </si>
  <si>
    <t>Dorothy J. Lowe Memorial Library - Nettleton</t>
  </si>
  <si>
    <t>Escatawpa CDP, Jackson County</t>
  </si>
  <si>
    <t>Belmont Public Library - Belmont</t>
  </si>
  <si>
    <t>Ethel town, Attala County</t>
  </si>
  <si>
    <t>Union Public Library - Union (HQ)</t>
  </si>
  <si>
    <t>Eupora city, Webster County</t>
  </si>
  <si>
    <t>Lexington Public Library - Lexington</t>
  </si>
  <si>
    <t>Falcon town, Quitman County</t>
  </si>
  <si>
    <t>Sardis Public Library - Sardis</t>
  </si>
  <si>
    <t>Falkner town, Tippah County</t>
  </si>
  <si>
    <t>Kiln Library - Kiln</t>
  </si>
  <si>
    <t>Farmington town, Alcorn County</t>
  </si>
  <si>
    <t>Magnolia Public Library - Magnolia</t>
  </si>
  <si>
    <t>Pike-Amite-Walthall  Library System</t>
  </si>
  <si>
    <t>Fayette city, Jefferson County</t>
  </si>
  <si>
    <t>Jesse Yancy Memorial Library - Bruce</t>
  </si>
  <si>
    <t>Flora town, Madison County</t>
  </si>
  <si>
    <t>Bay Springs Municipal Library - Bay Springs</t>
  </si>
  <si>
    <t>Florence town, Rankin County</t>
  </si>
  <si>
    <t>Mound Bayou Public Library - Mound Bayou</t>
  </si>
  <si>
    <t>Flowood city, Rankin County</t>
  </si>
  <si>
    <t>Purvis Public Library - Purvis</t>
  </si>
  <si>
    <t>Forest city, Scott County</t>
  </si>
  <si>
    <t>Charleston Library - Charleston (HQ)</t>
  </si>
  <si>
    <t>French Camp town, Choctaw County</t>
  </si>
  <si>
    <t>Itta Bena Library - Itta Bena</t>
  </si>
  <si>
    <t>Friars Point town, Coahoma County</t>
  </si>
  <si>
    <t>Lumberton Public Library - Lumberton</t>
  </si>
  <si>
    <t>Fulton city, Itawamba County</t>
  </si>
  <si>
    <t>Jefferson County Library - Fayette</t>
  </si>
  <si>
    <t>Gattman village, Monroe County</t>
  </si>
  <si>
    <t>Webster County Public Library - Eupora</t>
  </si>
  <si>
    <t>Gautier city, Jackson County</t>
  </si>
  <si>
    <t>Tchula Public Library - Tchula</t>
  </si>
  <si>
    <t>Georgetown town, Copiah County</t>
  </si>
  <si>
    <t>Florence Public Library - Florence</t>
  </si>
  <si>
    <t>Glen town, Alcorn County</t>
  </si>
  <si>
    <t>Rosedale Public Library - Rosedale</t>
  </si>
  <si>
    <t>Glendora village, Tallahatchie County</t>
  </si>
  <si>
    <t>Drew Public Library - Drew</t>
  </si>
  <si>
    <t>Gloster town, Amite County</t>
  </si>
  <si>
    <t>Lucedale - George County Public Library - Lucedale</t>
  </si>
  <si>
    <t>Golden town, Tishomingo County</t>
  </si>
  <si>
    <t>Ada S. Fant Memorial Library - Macon (HQ)</t>
  </si>
  <si>
    <t>Goodman town, Holmes County</t>
  </si>
  <si>
    <t>Quitman Public Library - Quitman (HQ)</t>
  </si>
  <si>
    <t>Greenville city, Washington County</t>
  </si>
  <si>
    <t>Greenwood city, Leflore County</t>
  </si>
  <si>
    <t>Mendenhall Public Library - Mendenhall</t>
  </si>
  <si>
    <t>Grenada city, Grenada County</t>
  </si>
  <si>
    <t>Poplarville Public Library - Poplarville</t>
  </si>
  <si>
    <t>Gulf Hills CDP, Jackson County</t>
  </si>
  <si>
    <t>Humphreys County Library - Belzoni (HQ)</t>
  </si>
  <si>
    <t>Gulf Park Estates CDP, Jackson County</t>
  </si>
  <si>
    <t>R.E. Blackwell Memorial Library - Collins</t>
  </si>
  <si>
    <t>Gulfport city, Harrison County</t>
  </si>
  <si>
    <t>Dr. Robert T. Hollingsworth Library - Shelby</t>
  </si>
  <si>
    <t>Gunnison town, Bolivar County</t>
  </si>
  <si>
    <t>Durant Public Library - Durant</t>
  </si>
  <si>
    <t>Guntown town, Lee County</t>
  </si>
  <si>
    <t>Lamar County (part)</t>
  </si>
  <si>
    <t>Okolona Carnegie Library - Okolona</t>
  </si>
  <si>
    <t>Hatley town, Monroe County</t>
  </si>
  <si>
    <t>Iuka Public Library - Iuka</t>
  </si>
  <si>
    <t>Horace Stansel Memorial Library - Ruleville</t>
  </si>
  <si>
    <t>Anne Spencer Cox Library - Baldwyn</t>
  </si>
  <si>
    <t>Torrey Wood Memorial Library - Hollandale</t>
  </si>
  <si>
    <t>Ellisville Public Library - Ellisville</t>
  </si>
  <si>
    <t>Heidelberg town, Jasper County</t>
  </si>
  <si>
    <t>Morton Public Library - Morton</t>
  </si>
  <si>
    <t>Helena CDP, Jackson County</t>
  </si>
  <si>
    <t>Blackmur Memorial Library - Water Valley</t>
  </si>
  <si>
    <t xml:space="preserve">Independent </t>
  </si>
  <si>
    <t>Hernando city, DeSoto County</t>
  </si>
  <si>
    <t>J. Elliott McMullan Library - Newton</t>
  </si>
  <si>
    <t>Hickory town, Newton County</t>
  </si>
  <si>
    <t xml:space="preserve">Stone County Library - Wiggins </t>
  </si>
  <si>
    <t>Hickory Flat town, Benton County</t>
  </si>
  <si>
    <t>Itawamba County Pratt Memorial Library - Fulton</t>
  </si>
  <si>
    <t>Lee-Itawamba Library System</t>
  </si>
  <si>
    <t>Hickory Hills CDP, Jackson County</t>
  </si>
  <si>
    <t>Houston Carnegie Library - Houston</t>
  </si>
  <si>
    <t>Hollandale city, Washington County</t>
  </si>
  <si>
    <t>Magee Public Library - Magee</t>
  </si>
  <si>
    <t>Holly Springs city, Marshall County</t>
  </si>
  <si>
    <t>George Covington Memorial Library - Hazlehurst (HQ)</t>
  </si>
  <si>
    <t>Copiah-Jefferson Regional Library System</t>
  </si>
  <si>
    <t>Horn Lake city, DeSoto County</t>
  </si>
  <si>
    <t>Carthage-Leake County Library - Carthage</t>
  </si>
  <si>
    <t>Houston city, Chickasaw County</t>
  </si>
  <si>
    <t>G. Chastaine Flynt Memorial Library - Flowood</t>
  </si>
  <si>
    <t>Hurley CDP, Jackson County</t>
  </si>
  <si>
    <t>Vancleave Public Library - Vancleave</t>
  </si>
  <si>
    <t>Indianola city, Sunflower County</t>
  </si>
  <si>
    <t>Waynesboro Memorial Library - Waynesboro</t>
  </si>
  <si>
    <t>Inverness town, Sunflower County</t>
  </si>
  <si>
    <t>Pontotoc County Library - Pontotoc (HQ)</t>
  </si>
  <si>
    <t>Isola town, Humphreys County</t>
  </si>
  <si>
    <t>Ripley Public Library - Ripley</t>
  </si>
  <si>
    <t>Itta Bena city, Leflore County</t>
  </si>
  <si>
    <t>Winona-Montgomery County Library - Winona</t>
  </si>
  <si>
    <t>Iuka city, Tishomingo County</t>
  </si>
  <si>
    <t>Leland Library - Leland</t>
  </si>
  <si>
    <t>Jackson city</t>
  </si>
  <si>
    <t>J.T. Biggs, Jr. Memorial Library - Crystal Springs</t>
  </si>
  <si>
    <t>Hinds County (part)</t>
  </si>
  <si>
    <t>Forest Public Library - Forest</t>
  </si>
  <si>
    <t>Madison County (part)</t>
  </si>
  <si>
    <t>Richland Public Library - Richland</t>
  </si>
  <si>
    <t>Rankin County (part)</t>
  </si>
  <si>
    <t>Evans Memorial Library - Aberdeen</t>
  </si>
  <si>
    <t>Jonestown town, Coahoma County</t>
  </si>
  <si>
    <t>Pass Christian Public Library - Pass Christian</t>
  </si>
  <si>
    <t>Jumpertown town, Prentiss County</t>
  </si>
  <si>
    <t>Columbia-Marion County Library - Columbia (HQ)</t>
  </si>
  <si>
    <t>Kilmichael town, Montgomery County</t>
  </si>
  <si>
    <t>Waveland Public Library - Waveland</t>
  </si>
  <si>
    <t>Kiln CDP, Hancock County</t>
  </si>
  <si>
    <t>St. Martin Public Library - Biloxi</t>
  </si>
  <si>
    <t>Kosciusko city, Attala County</t>
  </si>
  <si>
    <t>Senatobia Public Library - Senatobia</t>
  </si>
  <si>
    <t>Kossuth village, Alcorn County</t>
  </si>
  <si>
    <t>Hernando Public Library (HQ)</t>
  </si>
  <si>
    <t>Lake town</t>
  </si>
  <si>
    <t>Amory Municipal Library - Amory</t>
  </si>
  <si>
    <t>Newton County (part)</t>
  </si>
  <si>
    <t>Winston County Library - Louisville</t>
  </si>
  <si>
    <t>Scott County (part)</t>
  </si>
  <si>
    <t>Batesville Public Library - Batesville</t>
  </si>
  <si>
    <t>Lambert town, Quitman County</t>
  </si>
  <si>
    <t>Neshoba County Library - Philadelphia (HQ)</t>
  </si>
  <si>
    <t>Latimer CDP, Jackson County</t>
  </si>
  <si>
    <t>Attala County Library - Kosciusko (HQ)</t>
  </si>
  <si>
    <t>Laurel city, Jones County</t>
  </si>
  <si>
    <t>The Petal Library - Petal</t>
  </si>
  <si>
    <t>The Library of Hattiesburg, Petal &amp; Forrest County</t>
  </si>
  <si>
    <t>Leakesville town, Greene County</t>
  </si>
  <si>
    <t>Jennie Stephens Smith Library - New Albany</t>
  </si>
  <si>
    <t>Union County Library System</t>
  </si>
  <si>
    <t>Learned town, Hinds County</t>
  </si>
  <si>
    <t>D'Iberville Public Library - D'Iberville</t>
  </si>
  <si>
    <t>Leland city, Washington County</t>
  </si>
  <si>
    <t>Marshall County Library - Holly Springs (HQ)</t>
  </si>
  <si>
    <t>Lena town, Leake County</t>
  </si>
  <si>
    <t>Bay St. Louis - Hancock County Library (HQ)</t>
  </si>
  <si>
    <t>Lexington city, Holmes County</t>
  </si>
  <si>
    <t>George E. Allen Library - Booneville</t>
  </si>
  <si>
    <t>Liberty town, Amite County</t>
  </si>
  <si>
    <t>Lincoln County Public Library - Brookhaven (HQ)</t>
  </si>
  <si>
    <t>Long Beach city, Harrison County</t>
  </si>
  <si>
    <t>Margaret Reed Crosby Memorial Library - Picayune (HQ)</t>
  </si>
  <si>
    <t>Louin town, Jasper County</t>
  </si>
  <si>
    <t xml:space="preserve">Lafayette County &amp; Oxford Public Library </t>
  </si>
  <si>
    <t>Louise town, Humphreys County</t>
  </si>
  <si>
    <t>Henry M. Seymour Library - Indianola (HQ)</t>
  </si>
  <si>
    <t>Louisville city, Winston County</t>
  </si>
  <si>
    <t>Bryan Public Library - West Point (HQ)</t>
  </si>
  <si>
    <t>Lucedale city, George County</t>
  </si>
  <si>
    <t>Madison County - Canton Public Library (HQ)</t>
  </si>
  <si>
    <t>Lula town, Coahoma County</t>
  </si>
  <si>
    <t>McComb Public Library (HQ)</t>
  </si>
  <si>
    <t>Lumberton city</t>
  </si>
  <si>
    <t>Robinson-Carpenter Memorial Library - Cleveland (HQ)</t>
  </si>
  <si>
    <t>Corinth Public Library (HQ)</t>
  </si>
  <si>
    <t>Pearl River County (part)</t>
  </si>
  <si>
    <t>M.R. Dye Public Library - Horn Lake</t>
  </si>
  <si>
    <t>Lyman CDP, Harrison County</t>
  </si>
  <si>
    <t>Ricks Memorial Library - Yazoo City (HQ)</t>
  </si>
  <si>
    <t>Lynchburg CDP, DeSoto County</t>
  </si>
  <si>
    <t>Rebecca Baine Rigby Library - Madison</t>
  </si>
  <si>
    <t>Lyon town, Coahoma County</t>
  </si>
  <si>
    <t>Elizabeth Jones Library - Grenada (HQ)</t>
  </si>
  <si>
    <t>Maben town</t>
  </si>
  <si>
    <t>Moss Point Public Library - Moss Point</t>
  </si>
  <si>
    <t>Oktibbeha County (part)</t>
  </si>
  <si>
    <t>Brandon Public Library - Brandon</t>
  </si>
  <si>
    <t>Webster County (part)</t>
  </si>
  <si>
    <t>Ocean Springs Public Library - Ocean Springs</t>
  </si>
  <si>
    <t>McComb city, Pike County</t>
  </si>
  <si>
    <t>Independent</t>
  </si>
  <si>
    <t>McCool town, Attala County</t>
  </si>
  <si>
    <t>Laurel-Jones County Library (HQ)</t>
  </si>
  <si>
    <t>McLain town, Greene County</t>
  </si>
  <si>
    <t>Greenwood - Leflore Public Library - Greenwood (HQ)</t>
  </si>
  <si>
    <t>Macon city, Noxubee County</t>
  </si>
  <si>
    <t>Judge George W. Armstrong Library - Natchez (HQ)</t>
  </si>
  <si>
    <t>Natchez Adams Wilkinson LibraryService</t>
  </si>
  <si>
    <t>Madison city, Madison County</t>
  </si>
  <si>
    <t>Elsie E. Jurgens Memorial Library - Ridgeland</t>
  </si>
  <si>
    <t>Magee city, Simpson County</t>
  </si>
  <si>
    <t>Carnegie Public Library of Clarksdale and Coahoma Co. (HQ)</t>
  </si>
  <si>
    <t>Carnegie Public Library of Clarksdale and Coahoma Co.</t>
  </si>
  <si>
    <t>Magnolia city, Pike County</t>
  </si>
  <si>
    <t>B.J. Chain Public Library - Olive Branch</t>
  </si>
  <si>
    <t>Mantachie town, Itawamba County</t>
  </si>
  <si>
    <t>Starkville Public Library - Starkville (HQ)</t>
  </si>
  <si>
    <t>Mantee village, Webster County</t>
  </si>
  <si>
    <t xml:space="preserve">Pearl Public Library  </t>
  </si>
  <si>
    <t>Marietta town, Prentiss County</t>
  </si>
  <si>
    <t>Kathleen McIlwain Public Library - Gautier</t>
  </si>
  <si>
    <t>Marion town, Lauderdale County</t>
  </si>
  <si>
    <t>A. E. Wood Library - Clinton</t>
  </si>
  <si>
    <t>Marks city, Quitman County</t>
  </si>
  <si>
    <t>Columbus Public Library - Columbus (HQ)</t>
  </si>
  <si>
    <t>Mathiston town</t>
  </si>
  <si>
    <t>Pascagoula Public Library (HQ)</t>
  </si>
  <si>
    <t>Choctaw County (part)</t>
  </si>
  <si>
    <t>Warren County-Vicksburg Public Library  (HQ)</t>
  </si>
  <si>
    <t>M. R. Davis Public Library - Southaven</t>
  </si>
  <si>
    <t>Mayersville town, Issaquena County</t>
  </si>
  <si>
    <t>Lee County Library - Tupelo (HQ)</t>
  </si>
  <si>
    <t>Meadville town, Franklin County</t>
  </si>
  <si>
    <t>Meridian-Lauderdale County Public Library (HQ)</t>
  </si>
  <si>
    <t>Memphis village, DeSoto County</t>
  </si>
  <si>
    <t>William Alexander Percy Memorial Library - Greenville (HQ)</t>
  </si>
  <si>
    <t>Mendenhall city, Simpson County</t>
  </si>
  <si>
    <t>The Hattiesburg Library - Hattiesburg</t>
  </si>
  <si>
    <t>Meridian city, Lauderdale County</t>
  </si>
  <si>
    <t>Biloxi Public Library - Biloxi</t>
  </si>
  <si>
    <t>Metcalfe town, Washington County</t>
  </si>
  <si>
    <t>Gulfport Public Library (HQ)</t>
  </si>
  <si>
    <t>Mize town, Smith County</t>
  </si>
  <si>
    <t>Eudora Welty Library - Jackson (HQ)</t>
  </si>
  <si>
    <t>Monticello town, Lawrence County</t>
  </si>
  <si>
    <t>The following libraries are either in a larger city and part of its population or either unincorporated towns.</t>
  </si>
  <si>
    <t>Alpha Center Library - McComb</t>
  </si>
  <si>
    <t>Avon Library - Avon</t>
  </si>
  <si>
    <t>Beverly J. Brown Library - Jackson</t>
  </si>
  <si>
    <t>Moorhead city, Sunflower County</t>
  </si>
  <si>
    <t xml:space="preserve">Bookmobile </t>
  </si>
  <si>
    <t>Morgan City town, Leflore County</t>
  </si>
  <si>
    <t>Morton city, Scott County</t>
  </si>
  <si>
    <t>Chalybeate Public Library - Walnut</t>
  </si>
  <si>
    <t xml:space="preserve">Northeast Regional Library </t>
  </si>
  <si>
    <t>Moss Point city, Jackson County</t>
  </si>
  <si>
    <t xml:space="preserve">Cleveland Depot Library - Cleveland </t>
  </si>
  <si>
    <t>Mound Bayou city, Bolivar County</t>
  </si>
  <si>
    <t>Colonial Mart Library - Jackson</t>
  </si>
  <si>
    <t>Mount Olive town, Covington County</t>
  </si>
  <si>
    <t>Conway Hall Library - Runnelstown</t>
  </si>
  <si>
    <t>Myrtle town, Union County</t>
  </si>
  <si>
    <t>Division Street Study Center - Biloxi</t>
  </si>
  <si>
    <t>Natchez city, Adams County</t>
  </si>
  <si>
    <t>Fannie Lou Hamer Library (Albemarle) - Jackson</t>
  </si>
  <si>
    <t>Nellieburg CDP, Lauderdale County</t>
  </si>
  <si>
    <t>Glen Allan Library - Glen Allan</t>
  </si>
  <si>
    <t>Nettleton town</t>
  </si>
  <si>
    <t>Hamilton Public Library - Hamilton</t>
  </si>
  <si>
    <t>Harrisville Public Library - Harrisville</t>
  </si>
  <si>
    <t>Monroe County (part)</t>
  </si>
  <si>
    <t>Houlka Public Library - Houlka</t>
  </si>
  <si>
    <t>New Albany city, Union County</t>
  </si>
  <si>
    <t>Jodie E. Wilson Library - Greenwood</t>
  </si>
  <si>
    <t>New Augusta town, Perry County</t>
  </si>
  <si>
    <t>Margaret S. Sherry Memorial Library - Biloxi (Popps Ferry)</t>
  </si>
  <si>
    <t>New Hebron town, Lawrence County</t>
  </si>
  <si>
    <t>Margaret Walker Alexander Library - Jackson</t>
  </si>
  <si>
    <t>New Hope CDP, Lowndes County</t>
  </si>
  <si>
    <t>Medgar Evers Blvd. Branch Library - Jackson</t>
  </si>
  <si>
    <t>New Houlka town, Chickasaw County</t>
  </si>
  <si>
    <t>Meridian Mailibrary - Meridian</t>
  </si>
  <si>
    <t>Meridian-Lauderdale County Public Library System</t>
  </si>
  <si>
    <t>Newton city, Newton County</t>
  </si>
  <si>
    <t>Northside Library - Jackson</t>
  </si>
  <si>
    <t>North Carrollton town, Carroll County</t>
  </si>
  <si>
    <t>Northwest Point Reservoir Library - Brandon</t>
  </si>
  <si>
    <t>North Tunica CDP, Tunica County</t>
  </si>
  <si>
    <t>Oak Grove Public Library - Oak Grove**</t>
  </si>
  <si>
    <t>Noxapater town, Winston County</t>
  </si>
  <si>
    <t>Orange Grove Public Library - Gulfport</t>
  </si>
  <si>
    <t>Oakland town, Yalobusha County</t>
  </si>
  <si>
    <t>Paul E. Griffin Library - Camden</t>
  </si>
  <si>
    <t>Ocean Springs city, Jackson County</t>
  </si>
  <si>
    <t>Progress Public Library - Progress</t>
  </si>
  <si>
    <t>Okolona city, Chickasaw County</t>
  </si>
  <si>
    <t>Sandhill Public Library - Sandhill</t>
  </si>
  <si>
    <t>Olive Branch city, DeSoto County</t>
  </si>
  <si>
    <t>South Hills Library - Jackson</t>
  </si>
  <si>
    <t>Osyka town, Pike County</t>
  </si>
  <si>
    <t>Walls Public Library - Walls</t>
  </si>
  <si>
    <t>Oxford city, Lafayette County</t>
  </si>
  <si>
    <t xml:space="preserve">West Biloxi Public Library - Biloxi  </t>
  </si>
  <si>
    <t>Pace town, Bolivar County</t>
  </si>
  <si>
    <t>Whiterock Library - Jackson</t>
  </si>
  <si>
    <t>Pachuta town, Clarke County</t>
  </si>
  <si>
    <t>William and Dolores Mauldin Library - McHenry</t>
  </si>
  <si>
    <t>Paden village, Tishomingo County</t>
  </si>
  <si>
    <t>Wren Public Library - Wren</t>
  </si>
  <si>
    <t>Pascagoula city, Jackson County</t>
  </si>
  <si>
    <t>Pass Christian city, Harrison County</t>
  </si>
  <si>
    <t>Pearl city, Rankin County</t>
  </si>
  <si>
    <t>Pearlington CDP, Hancock County</t>
  </si>
  <si>
    <t>Pearl River CDP, Neshoba County</t>
  </si>
  <si>
    <t>Pelahatchie town, Rankin County</t>
  </si>
  <si>
    <t>Petal city, Forrest County</t>
  </si>
  <si>
    <t>Philadelphia city, Neshoba County</t>
  </si>
  <si>
    <t>Picayune city, Pearl River County</t>
  </si>
  <si>
    <t>Pickens town, Holmes County</t>
  </si>
  <si>
    <t>Pittsboro village, Calhoun County</t>
  </si>
  <si>
    <t>Plantersville town, Lee County</t>
  </si>
  <si>
    <t>Polkville village, Smith County</t>
  </si>
  <si>
    <t>Pontotoc city, Pontotoc County</t>
  </si>
  <si>
    <t>Pope village, Panola County</t>
  </si>
  <si>
    <t>Poplarville city, Pearl River County</t>
  </si>
  <si>
    <t>Port Gibson city, Claiborne County</t>
  </si>
  <si>
    <t>Potts Camp town, Marshall County</t>
  </si>
  <si>
    <t>Prentiss town, Jefferson Davis County</t>
  </si>
  <si>
    <t>Puckett village, Rankin County</t>
  </si>
  <si>
    <t>Purvis city, Lamar County</t>
  </si>
  <si>
    <t>Quitman city, Clarke County</t>
  </si>
  <si>
    <t>Raleigh town, Smith County</t>
  </si>
  <si>
    <t>Raymond city, Hinds County</t>
  </si>
  <si>
    <t>Redwater CDP, Leake County</t>
  </si>
  <si>
    <t>Renova town, Bolivar County</t>
  </si>
  <si>
    <t>Richland city, Rankin County</t>
  </si>
  <si>
    <t>Richton town, Perry County</t>
  </si>
  <si>
    <t>Ridgeland city, Madison County</t>
  </si>
  <si>
    <t>Rienzi town, Alcorn County</t>
  </si>
  <si>
    <t>Ripley city, Tippah County</t>
  </si>
  <si>
    <t>Rolling Fork city, Sharkey County</t>
  </si>
  <si>
    <t>Rosedale city, Bolivar County</t>
  </si>
  <si>
    <t>Roxie town, Franklin County</t>
  </si>
  <si>
    <t>Ruleville city, Sunflower County</t>
  </si>
  <si>
    <t>St. Martin CDP, Jackson County</t>
  </si>
  <si>
    <t>Sallis town, Attala County</t>
  </si>
  <si>
    <t>Saltillo town, Lee County</t>
  </si>
  <si>
    <t>Sandersville town, Jones County</t>
  </si>
  <si>
    <t>Sardis town, Panola County</t>
  </si>
  <si>
    <t>Satartia village, Yazoo County</t>
  </si>
  <si>
    <t>Saucier CDP, Harrison County</t>
  </si>
  <si>
    <t>Schlater town, Leflore County</t>
  </si>
  <si>
    <t>Scooba town, Kemper County</t>
  </si>
  <si>
    <t>Sebastopol town, Scott County</t>
  </si>
  <si>
    <t>Seminary town, Covington County</t>
  </si>
  <si>
    <t>Senatobia city, Tate County</t>
  </si>
  <si>
    <t>Shannon town, Lee County</t>
  </si>
  <si>
    <t>Shaw city</t>
  </si>
  <si>
    <t>Bolivar County (part)</t>
  </si>
  <si>
    <t>Sunflower County (part)</t>
  </si>
  <si>
    <t>Shelby city, Bolivar County</t>
  </si>
  <si>
    <t>Sherman town</t>
  </si>
  <si>
    <t>Pontotoc County (part)</t>
  </si>
  <si>
    <t>Union County (part)</t>
  </si>
  <si>
    <t>Shoreline Park CDP, Hancock County</t>
  </si>
  <si>
    <t>Shubuta town, Clarke County</t>
  </si>
  <si>
    <t>Shuqualak town, Noxubee County</t>
  </si>
  <si>
    <t>Sidon town, Leflore County</t>
  </si>
  <si>
    <t>Silver City town, Humphreys County</t>
  </si>
  <si>
    <t>Silver Creek town, Lawrence County</t>
  </si>
  <si>
    <t>Slate Springs village, Calhoun County</t>
  </si>
  <si>
    <t>Sledge town, Quitman County</t>
  </si>
  <si>
    <t>Smithville town, Monroe County</t>
  </si>
  <si>
    <t>Snow Lake Shores town, Benton County</t>
  </si>
  <si>
    <t>Soso town, Jones County</t>
  </si>
  <si>
    <t>Southaven city, DeSoto County</t>
  </si>
  <si>
    <t>Standing Pine CDP, Leake County</t>
  </si>
  <si>
    <t>Starkville city, Oktibbeha County</t>
  </si>
  <si>
    <t>State Line town</t>
  </si>
  <si>
    <t>Greene County (part)</t>
  </si>
  <si>
    <t>Wayne County (part)</t>
  </si>
  <si>
    <t>Stonewall town, Clarke County</t>
  </si>
  <si>
    <t>Sturgis town, Oktibbeha County</t>
  </si>
  <si>
    <t>Summit town, Pike County</t>
  </si>
  <si>
    <t>Sumner town, Tallahatchie County</t>
  </si>
  <si>
    <t>Sumrall town, Lamar County</t>
  </si>
  <si>
    <t>Sunflower town, Sunflower County</t>
  </si>
  <si>
    <t>Sylvarena village, Smith County</t>
  </si>
  <si>
    <t>Taylor village, Lafayette County</t>
  </si>
  <si>
    <t>Taylorsville town, Smith County</t>
  </si>
  <si>
    <t>Tchula town, Holmes County</t>
  </si>
  <si>
    <t>Terry town, Hinds County</t>
  </si>
  <si>
    <t>Thaxton town, Pontotoc County</t>
  </si>
  <si>
    <t>Tillatoba town, Yalobusha County</t>
  </si>
  <si>
    <t>Tishomingo town, Tishomingo County</t>
  </si>
  <si>
    <t>Toccopola town, Pontotoc County</t>
  </si>
  <si>
    <t>Tremont town, Itawamba County</t>
  </si>
  <si>
    <t>Tucker CDP, Neshoba County</t>
  </si>
  <si>
    <t>Tunica town, Tunica County</t>
  </si>
  <si>
    <t>Tupelo city, Lee County</t>
  </si>
  <si>
    <t>Tutwiler town, Tallahatchie County</t>
  </si>
  <si>
    <t>Tylertown town, Walthall County</t>
  </si>
  <si>
    <t>Union town</t>
  </si>
  <si>
    <t>Utica town, Hinds County</t>
  </si>
  <si>
    <t>Vaiden town, Carroll County</t>
  </si>
  <si>
    <t>Vancleave CDP, Jackson County</t>
  </si>
  <si>
    <t>Vardaman town, Calhoun County</t>
  </si>
  <si>
    <t>Verona city, Lee County</t>
  </si>
  <si>
    <t>Vicksburg city, Warren County</t>
  </si>
  <si>
    <t>Wade CDP, Jackson County</t>
  </si>
  <si>
    <t>Walnut town, Tippah County</t>
  </si>
  <si>
    <t>Walnut Grove town, Leake County</t>
  </si>
  <si>
    <t>Walthall village, Webster County</t>
  </si>
  <si>
    <t>Water Valley city, Yalobusha County</t>
  </si>
  <si>
    <t>Waveland city, Hancock County</t>
  </si>
  <si>
    <t>Waynesboro city, Wayne County</t>
  </si>
  <si>
    <t>Webb town, Tallahatchie County</t>
  </si>
  <si>
    <t>Weir town, Choctaw County</t>
  </si>
  <si>
    <t>Wesson town, Copiah County</t>
  </si>
  <si>
    <t>West town, Holmes County</t>
  </si>
  <si>
    <t>West Hattiesburg CDP, Lamar County</t>
  </si>
  <si>
    <t>West Point city, Clay County</t>
  </si>
  <si>
    <t>Wiggins city, Stone County</t>
  </si>
  <si>
    <t>Winona city, Montgomery County</t>
  </si>
  <si>
    <t>Winstonville town, Bolivar County</t>
  </si>
  <si>
    <t>Woodland village, Chickasaw County</t>
  </si>
  <si>
    <t>Woodville town, Wilkinson County</t>
  </si>
  <si>
    <t>Yazoo City city, Yazoo County</t>
  </si>
  <si>
    <t>FY2005</t>
  </si>
  <si>
    <t># Public Terminals</t>
  </si>
  <si>
    <t>Jessie J. Edwards Public Library - Coldwater</t>
  </si>
  <si>
    <t>Sharkey-Issaquena County Library - Rolling Fork (HQ)</t>
  </si>
  <si>
    <t>Sharkey-Issaquena County Library</t>
  </si>
  <si>
    <t xml:space="preserve">INDEPENDENT LIBRARIES </t>
  </si>
  <si>
    <t>INDEPENDENT LIBRARIES A21</t>
  </si>
  <si>
    <t>Note: Due to Hurricane Katrina, figures reported are for eleven months for :Hancock County Library System, Harrison County Library System, Jackson-George Library System and Long Beach Public Library.</t>
  </si>
  <si>
    <t>*Millage from</t>
  </si>
  <si>
    <t xml:space="preserve"> County</t>
  </si>
  <si>
    <t>Total Local</t>
  </si>
  <si>
    <t>Funds</t>
  </si>
  <si>
    <t>Benton</t>
  </si>
  <si>
    <t>Yalobusha</t>
  </si>
  <si>
    <t>Water Valley</t>
  </si>
  <si>
    <t>Bolivar</t>
  </si>
  <si>
    <t>Cleveland</t>
  </si>
  <si>
    <t>Rosedale</t>
  </si>
  <si>
    <t>Shelby</t>
  </si>
  <si>
    <t>Coahoma</t>
  </si>
  <si>
    <t>Clarksdale</t>
  </si>
  <si>
    <t>Carroll</t>
  </si>
  <si>
    <t>Carrollton</t>
  </si>
  <si>
    <t>North Carrollton</t>
  </si>
  <si>
    <t>Rankin</t>
  </si>
  <si>
    <t>Brandon</t>
  </si>
  <si>
    <t>Pearl</t>
  </si>
  <si>
    <t>Puckett</t>
  </si>
  <si>
    <t>Florence</t>
  </si>
  <si>
    <t>Richland</t>
  </si>
  <si>
    <t>Scott</t>
  </si>
  <si>
    <t>Forest</t>
  </si>
  <si>
    <t>Morton</t>
  </si>
  <si>
    <t>Sebastopol</t>
  </si>
  <si>
    <t>Lake</t>
  </si>
  <si>
    <t>Simpson</t>
  </si>
  <si>
    <t>Magee</t>
  </si>
  <si>
    <t>Mendenhall</t>
  </si>
  <si>
    <t>Smith</t>
  </si>
  <si>
    <t>Mize</t>
  </si>
  <si>
    <t>Raleigh</t>
  </si>
  <si>
    <t>Taylorsville</t>
  </si>
  <si>
    <t>Columbus- Lowndes Public Library</t>
  </si>
  <si>
    <t>Lowndes</t>
  </si>
  <si>
    <t>Columbus</t>
  </si>
  <si>
    <t>Copiah</t>
  </si>
  <si>
    <t>Georgetown</t>
  </si>
  <si>
    <t>Hazlehurst</t>
  </si>
  <si>
    <t>Crystal Springs</t>
  </si>
  <si>
    <t>Wesson</t>
  </si>
  <si>
    <t>Jefferson</t>
  </si>
  <si>
    <t>Calhoun</t>
  </si>
  <si>
    <t>Bruce</t>
  </si>
  <si>
    <t>Calhoun City</t>
  </si>
  <si>
    <t>Vardaman</t>
  </si>
  <si>
    <t>Chickasaw</t>
  </si>
  <si>
    <t>Houlka</t>
  </si>
  <si>
    <t>Pontotoc</t>
  </si>
  <si>
    <t>Sherman</t>
  </si>
  <si>
    <t>East MS Regional Library</t>
  </si>
  <si>
    <t>Clarke</t>
  </si>
  <si>
    <t>Enterprise</t>
  </si>
  <si>
    <t>Pachuta</t>
  </si>
  <si>
    <t>Quitman</t>
  </si>
  <si>
    <t>Stonewall</t>
  </si>
  <si>
    <t>Jasper</t>
  </si>
  <si>
    <t>Bay Springs</t>
  </si>
  <si>
    <t>Heidelberg</t>
  </si>
  <si>
    <t>Grenada</t>
  </si>
  <si>
    <t>DeSoto</t>
  </si>
  <si>
    <t>Hernando</t>
  </si>
  <si>
    <t>Horn Lake</t>
  </si>
  <si>
    <t>Olive Branch</t>
  </si>
  <si>
    <t>Southaven</t>
  </si>
  <si>
    <t>Lafayette</t>
  </si>
  <si>
    <t>Oxford</t>
  </si>
  <si>
    <t>Panola</t>
  </si>
  <si>
    <t>Batesville</t>
  </si>
  <si>
    <t>Como</t>
  </si>
  <si>
    <t>Crenshaw</t>
  </si>
  <si>
    <t>Tate</t>
  </si>
  <si>
    <t>Coldwater</t>
  </si>
  <si>
    <t>Senatobia</t>
  </si>
  <si>
    <t>Tunica</t>
  </si>
  <si>
    <t>Leflore</t>
  </si>
  <si>
    <t>Greenwood</t>
  </si>
  <si>
    <t>Hancock</t>
  </si>
  <si>
    <t>Bay St. Louis</t>
  </si>
  <si>
    <t>Waveland</t>
  </si>
  <si>
    <t>Claiborne</t>
  </si>
  <si>
    <t>Port Gibson</t>
  </si>
  <si>
    <t>Harrison</t>
  </si>
  <si>
    <t>Biloxi</t>
  </si>
  <si>
    <t>Gulfport</t>
  </si>
  <si>
    <t>D'Iberville</t>
  </si>
  <si>
    <t>Pass Christian</t>
  </si>
  <si>
    <t>Humphreys</t>
  </si>
  <si>
    <t>Belzoni</t>
  </si>
  <si>
    <t>Isola</t>
  </si>
  <si>
    <t>Hinds</t>
  </si>
  <si>
    <t>Jackson</t>
  </si>
  <si>
    <t>Clinton</t>
  </si>
  <si>
    <t>George</t>
  </si>
  <si>
    <t>Pascagoula</t>
  </si>
  <si>
    <t>Ocean Springs</t>
  </si>
  <si>
    <t>Gautier</t>
  </si>
  <si>
    <t>Moss Point</t>
  </si>
  <si>
    <t>Kemper</t>
  </si>
  <si>
    <t>DeKalb</t>
  </si>
  <si>
    <t>Scooba</t>
  </si>
  <si>
    <t>Newton</t>
  </si>
  <si>
    <t>Decatur</t>
  </si>
  <si>
    <t>Union</t>
  </si>
  <si>
    <t>Lamar</t>
  </si>
  <si>
    <t>Jones</t>
  </si>
  <si>
    <t>Laurel</t>
  </si>
  <si>
    <t>Ellisville</t>
  </si>
  <si>
    <t>Lee</t>
  </si>
  <si>
    <t>Tupelo</t>
  </si>
  <si>
    <t>Itawamba</t>
  </si>
  <si>
    <t>Fulton</t>
  </si>
  <si>
    <t>Lincoln</t>
  </si>
  <si>
    <t>Brookhaven</t>
  </si>
  <si>
    <t>Lawrence</t>
  </si>
  <si>
    <t>Franklin</t>
  </si>
  <si>
    <t>Bude</t>
  </si>
  <si>
    <t>Meadville</t>
  </si>
  <si>
    <t>Long Beach Public Library - Long Beach (Independent)</t>
  </si>
  <si>
    <t>Long Beach</t>
  </si>
  <si>
    <t>Madison</t>
  </si>
  <si>
    <t>Canton</t>
  </si>
  <si>
    <t>Ridgeland</t>
  </si>
  <si>
    <t>Flora</t>
  </si>
  <si>
    <t>Marks-Quitman Public Library System</t>
  </si>
  <si>
    <t>Marks</t>
  </si>
  <si>
    <t>Marshall</t>
  </si>
  <si>
    <t>Holly Springs</t>
  </si>
  <si>
    <t>Lauderdale</t>
  </si>
  <si>
    <t>Attala</t>
  </si>
  <si>
    <t>Kosciusko</t>
  </si>
  <si>
    <t>Holmes</t>
  </si>
  <si>
    <t>Durant</t>
  </si>
  <si>
    <t>Goodman</t>
  </si>
  <si>
    <t>Lexington</t>
  </si>
  <si>
    <t>Pickens</t>
  </si>
  <si>
    <t>Tchula</t>
  </si>
  <si>
    <t>West</t>
  </si>
  <si>
    <t>Leake</t>
  </si>
  <si>
    <t>Carthage</t>
  </si>
  <si>
    <t>Walnut Grove</t>
  </si>
  <si>
    <t>Montgomery</t>
  </si>
  <si>
    <t>Duck Hill</t>
  </si>
  <si>
    <t>Kilmichael</t>
  </si>
  <si>
    <t>Winona</t>
  </si>
  <si>
    <t>Winston</t>
  </si>
  <si>
    <t>Louisville</t>
  </si>
  <si>
    <t>Adams</t>
  </si>
  <si>
    <t>Natchez</t>
  </si>
  <si>
    <t>Wilkinson</t>
  </si>
  <si>
    <t>Neshoba</t>
  </si>
  <si>
    <t>Philadelphia</t>
  </si>
  <si>
    <t>Alcorn</t>
  </si>
  <si>
    <t>Corinth</t>
  </si>
  <si>
    <t>Prentiss</t>
  </si>
  <si>
    <t>Tippah</t>
  </si>
  <si>
    <t>Tishomingo</t>
  </si>
  <si>
    <t>Noxubee</t>
  </si>
  <si>
    <t>Macon</t>
  </si>
  <si>
    <t>Pearl River</t>
  </si>
  <si>
    <t>Picayune</t>
  </si>
  <si>
    <t>Poplarville</t>
  </si>
  <si>
    <t>Pike</t>
  </si>
  <si>
    <t>McComb</t>
  </si>
  <si>
    <t>Amite</t>
  </si>
  <si>
    <t>Gloster</t>
  </si>
  <si>
    <t>Walthall</t>
  </si>
  <si>
    <t>Tylertown</t>
  </si>
  <si>
    <t>*As Reported by Library System</t>
  </si>
  <si>
    <t>Covington</t>
  </si>
  <si>
    <t>Collins</t>
  </si>
  <si>
    <t>Greene</t>
  </si>
  <si>
    <t>Perry</t>
  </si>
  <si>
    <t>Richton</t>
  </si>
  <si>
    <t>Stone</t>
  </si>
  <si>
    <t>Wiggins</t>
  </si>
  <si>
    <t>Issaquena</t>
  </si>
  <si>
    <t>Sharkey</t>
  </si>
  <si>
    <t>Rolling Fork</t>
  </si>
  <si>
    <t>Yazoo</t>
  </si>
  <si>
    <t>Yazoo City</t>
  </si>
  <si>
    <t>Jefferson Davis</t>
  </si>
  <si>
    <t>Bassfield</t>
  </si>
  <si>
    <t>Marion</t>
  </si>
  <si>
    <t>Columbia</t>
  </si>
  <si>
    <t>Oktibbeha</t>
  </si>
  <si>
    <t>Starkville</t>
  </si>
  <si>
    <t>Maben</t>
  </si>
  <si>
    <t>Sturgis</t>
  </si>
  <si>
    <t>Sunflower</t>
  </si>
  <si>
    <t>Drew</t>
  </si>
  <si>
    <t>Indianola</t>
  </si>
  <si>
    <t>Inverness</t>
  </si>
  <si>
    <t>Ruleville</t>
  </si>
  <si>
    <t>Tallahatchie</t>
  </si>
  <si>
    <t>Charleston</t>
  </si>
  <si>
    <t>Tutwiler</t>
  </si>
  <si>
    <t>Forrest</t>
  </si>
  <si>
    <t>Hattiesburg</t>
  </si>
  <si>
    <t>Petal</t>
  </si>
  <si>
    <t>Choctaw</t>
  </si>
  <si>
    <t>Clay</t>
  </si>
  <si>
    <t>West Point</t>
  </si>
  <si>
    <t>Monroe</t>
  </si>
  <si>
    <t>Aberdeen</t>
  </si>
  <si>
    <t>Amory</t>
  </si>
  <si>
    <t>Nettleton</t>
  </si>
  <si>
    <t>Webster</t>
  </si>
  <si>
    <t>New Albany</t>
  </si>
  <si>
    <t>Warren</t>
  </si>
  <si>
    <t>Washington</t>
  </si>
  <si>
    <t>Greenville</t>
  </si>
  <si>
    <t>Leland</t>
  </si>
  <si>
    <t>Wayne</t>
  </si>
  <si>
    <t>Waynesboro</t>
  </si>
  <si>
    <t>Coffeeville</t>
  </si>
  <si>
    <t>TOTALS</t>
  </si>
  <si>
    <t>FY2004 Funding Received from County By Library System</t>
  </si>
  <si>
    <t>**Ad Valorem        Assessment     FY2004</t>
  </si>
  <si>
    <t>Ad Valorem Percentage Received by Library System</t>
  </si>
  <si>
    <t>Average        Ad Valorem Per System</t>
  </si>
  <si>
    <t>*July 2004 Population Estimates U.S. Census</t>
  </si>
  <si>
    <t>**Ad Valorem Assessment excluding Section 27-39-329 and School Tax</t>
  </si>
  <si>
    <t xml:space="preserve"> Ad Valorem Percentage     Received                  by System</t>
  </si>
  <si>
    <t>*2005 County Population</t>
  </si>
  <si>
    <t>FY2005 Funding Received from County By Library System</t>
  </si>
  <si>
    <t>** Ad Valorem Assessment    FY2004</t>
  </si>
  <si>
    <t>32,099</t>
  </si>
  <si>
    <t>35,306</t>
  </si>
  <si>
    <t>13,435</t>
  </si>
  <si>
    <t>19,552</t>
  </si>
  <si>
    <t>7,852</t>
  </si>
  <si>
    <t>38,641</t>
  </si>
  <si>
    <t>14,652</t>
  </si>
  <si>
    <t>10,397</t>
  </si>
  <si>
    <t>19,184</t>
  </si>
  <si>
    <t>9,572</t>
  </si>
  <si>
    <t>11,492</t>
  </si>
  <si>
    <t>17,670</t>
  </si>
  <si>
    <t>21,223</t>
  </si>
  <si>
    <t>29,002</t>
  </si>
  <si>
    <t>29,164</t>
  </si>
  <si>
    <t>20,273</t>
  </si>
  <si>
    <t>137,004</t>
  </si>
  <si>
    <t>75,095</t>
  </si>
  <si>
    <t>8,411</t>
  </si>
  <si>
    <t>21,259</t>
  </si>
  <si>
    <t>13,183</t>
  </si>
  <si>
    <t>22,861</t>
  </si>
  <si>
    <t>46,711</t>
  </si>
  <si>
    <t>193,810</t>
  </si>
  <si>
    <t>249,345</t>
  </si>
  <si>
    <t>21,099</t>
  </si>
  <si>
    <t>10,527</t>
  </si>
  <si>
    <t>1,909</t>
  </si>
  <si>
    <t>23,359</t>
  </si>
  <si>
    <t>135,940</t>
  </si>
  <si>
    <t>18,162</t>
  </si>
  <si>
    <t>9,432</t>
  </si>
  <si>
    <t>13,158</t>
  </si>
  <si>
    <t>66,160</t>
  </si>
  <si>
    <t>10,246</t>
  </si>
  <si>
    <t>40,842</t>
  </si>
  <si>
    <t>44,616</t>
  </si>
  <si>
    <t>77,218</t>
  </si>
  <si>
    <t>13,502</t>
  </si>
  <si>
    <t>22,453</t>
  </si>
  <si>
    <t>78,793</t>
  </si>
  <si>
    <t>36,431</t>
  </si>
  <si>
    <t>33,906</t>
  </si>
  <si>
    <t>59,895</t>
  </si>
  <si>
    <t>84,286</t>
  </si>
  <si>
    <t>25,235</t>
  </si>
  <si>
    <t>35,659</t>
  </si>
  <si>
    <t>37,704</t>
  </si>
  <si>
    <t>11,829</t>
  </si>
  <si>
    <t>29,905</t>
  </si>
  <si>
    <t>22,366</t>
  </si>
  <si>
    <t>12,202</t>
  </si>
  <si>
    <t>Ackerman</t>
  </si>
  <si>
    <t>Weir</t>
  </si>
  <si>
    <t>Hamilton</t>
  </si>
  <si>
    <t>Wren</t>
  </si>
  <si>
    <t>Eupora</t>
  </si>
  <si>
    <t>Mathiston</t>
  </si>
  <si>
    <t>Oakland</t>
  </si>
  <si>
    <t>Shaw</t>
  </si>
  <si>
    <t>Pelahatchie</t>
  </si>
  <si>
    <t>Fayette</t>
  </si>
  <si>
    <t>Shubuta</t>
  </si>
  <si>
    <t>Sandersville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</si>
</sst>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164" formatCode="&quot;$&quot;#,##0"/>
    <numFmt numFmtId="166" formatCode="0.0"/>
    <numFmt numFmtId="167" formatCode="0.0000%"/>
    <numFmt numFmtId="171" formatCode="0.000"/>
  </numFmts>
  <fonts count="13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8"/>
      <name val="Arial"/>
    </font>
    <font>
      <b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0" fontId="5" fillId="0" borderId="0" xfId="0" applyFont="1"/>
    <xf numFmtId="2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3" fontId="8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2" borderId="0" xfId="0" applyFill="1"/>
    <xf numFmtId="3" fontId="8" fillId="2" borderId="0" xfId="0" applyNumberFormat="1" applyFont="1" applyFill="1"/>
    <xf numFmtId="0" fontId="0" fillId="2" borderId="0" xfId="0" applyFill="1" applyAlignment="1">
      <alignment horizontal="right"/>
    </xf>
    <xf numFmtId="3" fontId="0" fillId="2" borderId="0" xfId="0" applyNumberFormat="1" applyFill="1"/>
    <xf numFmtId="3" fontId="0" fillId="2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0" fontId="9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164" fontId="0" fillId="0" borderId="0" xfId="0" applyNumberFormat="1"/>
    <xf numFmtId="2" fontId="0" fillId="0" borderId="0" xfId="0" applyNumberFormat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3" fontId="2" fillId="0" borderId="0" xfId="0" applyNumberFormat="1" applyFont="1"/>
    <xf numFmtId="166" fontId="2" fillId="0" borderId="0" xfId="0" applyNumberFormat="1" applyFont="1" applyAlignment="1">
      <alignment horizontal="right" wrapText="1"/>
    </xf>
    <xf numFmtId="166" fontId="0" fillId="0" borderId="0" xfId="0" applyNumberFormat="1"/>
    <xf numFmtId="3" fontId="2" fillId="0" borderId="0" xfId="0" applyNumberFormat="1" applyFont="1" applyAlignment="1">
      <alignment horizontal="center"/>
    </xf>
    <xf numFmtId="2" fontId="5" fillId="0" borderId="0" xfId="0" applyNumberFormat="1" applyFont="1"/>
    <xf numFmtId="164" fontId="5" fillId="0" borderId="0" xfId="0" applyNumberFormat="1" applyFont="1"/>
    <xf numFmtId="9" fontId="5" fillId="0" borderId="0" xfId="0" applyNumberFormat="1" applyFont="1"/>
    <xf numFmtId="2" fontId="0" fillId="2" borderId="0" xfId="0" applyNumberFormat="1" applyFill="1"/>
    <xf numFmtId="164" fontId="0" fillId="2" borderId="0" xfId="0" applyNumberFormat="1" applyFill="1"/>
    <xf numFmtId="166" fontId="0" fillId="2" borderId="0" xfId="0" applyNumberFormat="1" applyFill="1"/>
    <xf numFmtId="166" fontId="5" fillId="0" borderId="0" xfId="0" applyNumberFormat="1" applyFont="1"/>
    <xf numFmtId="171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1" xfId="0" applyFont="1" applyBorder="1"/>
    <xf numFmtId="171" fontId="10" fillId="0" borderId="0" xfId="0" applyNumberFormat="1" applyFont="1"/>
    <xf numFmtId="164" fontId="0" fillId="0" borderId="1" xfId="0" applyNumberFormat="1" applyBorder="1"/>
    <xf numFmtId="0" fontId="5" fillId="0" borderId="2" xfId="0" applyFont="1" applyBorder="1"/>
    <xf numFmtId="164" fontId="0" fillId="0" borderId="2" xfId="0" applyNumberFormat="1" applyBorder="1"/>
    <xf numFmtId="0" fontId="5" fillId="0" borderId="0" xfId="0" applyFont="1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0" fillId="0" borderId="3" xfId="0" applyNumberFormat="1" applyBorder="1"/>
    <xf numFmtId="0" fontId="5" fillId="0" borderId="0" xfId="0" applyFont="1" applyFill="1" applyBorder="1"/>
    <xf numFmtId="171" fontId="9" fillId="0" borderId="0" xfId="0" applyNumberFormat="1" applyFont="1"/>
    <xf numFmtId="0" fontId="5" fillId="0" borderId="0" xfId="0" applyFont="1" applyAlignment="1">
      <alignment horizontal="right" wrapText="1"/>
    </xf>
    <xf numFmtId="167" fontId="5" fillId="0" borderId="0" xfId="0" applyNumberFormat="1" applyFont="1" applyAlignment="1">
      <alignment horizontal="right" wrapText="1"/>
    </xf>
    <xf numFmtId="167" fontId="0" fillId="0" borderId="0" xfId="0" applyNumberFormat="1"/>
    <xf numFmtId="167" fontId="2" fillId="0" borderId="0" xfId="0" applyNumberFormat="1" applyFont="1" applyAlignment="1">
      <alignment horizontal="right"/>
    </xf>
    <xf numFmtId="0" fontId="0" fillId="0" borderId="1" xfId="0" applyBorder="1"/>
    <xf numFmtId="3" fontId="0" fillId="0" borderId="1" xfId="0" applyNumberFormat="1" applyBorder="1"/>
    <xf numFmtId="6" fontId="0" fillId="0" borderId="1" xfId="0" applyNumberFormat="1" applyBorder="1"/>
    <xf numFmtId="167" fontId="0" fillId="0" borderId="1" xfId="0" applyNumberFormat="1" applyBorder="1"/>
    <xf numFmtId="0" fontId="0" fillId="0" borderId="2" xfId="0" applyBorder="1"/>
    <xf numFmtId="6" fontId="0" fillId="0" borderId="2" xfId="0" applyNumberFormat="1" applyBorder="1"/>
    <xf numFmtId="167" fontId="0" fillId="0" borderId="2" xfId="0" applyNumberFormat="1" applyBorder="1"/>
    <xf numFmtId="6" fontId="0" fillId="0" borderId="0" xfId="0" applyNumberFormat="1"/>
    <xf numFmtId="0" fontId="1" fillId="0" borderId="0" xfId="0" applyFont="1"/>
    <xf numFmtId="0" fontId="0" fillId="0" borderId="0" xfId="0" applyAlignment="1">
      <alignment horizontal="right" wrapText="1"/>
    </xf>
    <xf numFmtId="167" fontId="0" fillId="0" borderId="0" xfId="0" applyNumberFormat="1" applyAlignment="1">
      <alignment horizontal="right" wrapText="1"/>
    </xf>
    <xf numFmtId="0" fontId="11" fillId="2" borderId="0" xfId="0" applyFont="1" applyFill="1"/>
    <xf numFmtId="164" fontId="11" fillId="2" borderId="0" xfId="0" applyNumberFormat="1" applyFont="1" applyFill="1"/>
    <xf numFmtId="6" fontId="11" fillId="2" borderId="0" xfId="0" applyNumberFormat="1" applyFont="1" applyFill="1"/>
    <xf numFmtId="167" fontId="11" fillId="2" borderId="0" xfId="0" applyNumberFormat="1" applyFont="1" applyFill="1"/>
    <xf numFmtId="0" fontId="11" fillId="0" borderId="0" xfId="0" applyFont="1"/>
    <xf numFmtId="3" fontId="11" fillId="0" borderId="0" xfId="0" applyNumberFormat="1" applyFont="1"/>
    <xf numFmtId="164" fontId="11" fillId="0" borderId="0" xfId="0" applyNumberFormat="1" applyFont="1"/>
    <xf numFmtId="6" fontId="11" fillId="0" borderId="0" xfId="0" applyNumberFormat="1" applyFont="1"/>
    <xf numFmtId="167" fontId="11" fillId="0" borderId="0" xfId="0" applyNumberFormat="1" applyFont="1"/>
    <xf numFmtId="0" fontId="11" fillId="0" borderId="0" xfId="0" applyFont="1" applyFill="1"/>
    <xf numFmtId="164" fontId="11" fillId="0" borderId="0" xfId="0" applyNumberFormat="1" applyFont="1" applyFill="1"/>
    <xf numFmtId="6" fontId="11" fillId="0" borderId="0" xfId="0" applyNumberFormat="1" applyFont="1" applyFill="1"/>
    <xf numFmtId="167" fontId="11" fillId="0" borderId="0" xfId="0" applyNumberFormat="1" applyFont="1" applyFill="1"/>
    <xf numFmtId="0" fontId="0" fillId="0" borderId="0" xfId="0" applyFill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6" fontId="0" fillId="0" borderId="1" xfId="0" applyNumberFormat="1" applyFill="1" applyBorder="1"/>
    <xf numFmtId="9" fontId="12" fillId="0" borderId="0" xfId="0" applyNumberFormat="1" applyFont="1"/>
    <xf numFmtId="164" fontId="12" fillId="0" borderId="0" xfId="0" applyNumberFormat="1" applyFont="1"/>
    <xf numFmtId="0" fontId="8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 wrapText="1"/>
    </xf>
    <xf numFmtId="164" fontId="8" fillId="0" borderId="0" xfId="0" applyNumberFormat="1" applyFont="1"/>
    <xf numFmtId="9" fontId="8" fillId="0" borderId="0" xfId="0" applyNumberFormat="1" applyFont="1"/>
    <xf numFmtId="164" fontId="8" fillId="2" borderId="0" xfId="0" applyNumberFormat="1" applyFont="1" applyFill="1"/>
    <xf numFmtId="9" fontId="8" fillId="2" borderId="0" xfId="0" applyNumberFormat="1" applyFont="1" applyFill="1"/>
    <xf numFmtId="0" fontId="8" fillId="2" borderId="0" xfId="0" applyFont="1" applyFill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9"/>
  <sheetViews>
    <sheetView tabSelected="1" zoomScaleNormal="100" workbookViewId="0">
      <selection activeCell="A170" sqref="A170"/>
    </sheetView>
  </sheetViews>
  <sheetFormatPr defaultRowHeight="12.75"/>
  <cols>
    <col min="1" max="1" width="56.7109375" bestFit="1" customWidth="1"/>
    <col min="2" max="2" width="13.42578125" style="15" customWidth="1"/>
    <col min="3" max="3" width="14.85546875" style="44" customWidth="1"/>
    <col min="4" max="4" width="11.140625" style="26" customWidth="1"/>
    <col min="5" max="5" width="15.42578125" style="15" customWidth="1"/>
    <col min="6" max="6" width="13.140625" style="44" customWidth="1"/>
    <col min="7" max="7" width="10.5703125" style="26" customWidth="1"/>
    <col min="8" max="8" width="11.28515625" style="26" bestFit="1" customWidth="1"/>
  </cols>
  <sheetData>
    <row r="1" spans="1:8">
      <c r="B1" s="13" t="s">
        <v>102</v>
      </c>
      <c r="C1" s="41" t="s">
        <v>797</v>
      </c>
      <c r="D1" s="42" t="s">
        <v>798</v>
      </c>
      <c r="E1" s="13" t="s">
        <v>101</v>
      </c>
      <c r="F1" s="41" t="s">
        <v>797</v>
      </c>
      <c r="G1" s="42" t="s">
        <v>101</v>
      </c>
      <c r="H1" s="42" t="s">
        <v>799</v>
      </c>
    </row>
    <row r="2" spans="1:8">
      <c r="A2" s="9" t="s">
        <v>169</v>
      </c>
      <c r="B2" s="13"/>
      <c r="C2" s="41" t="s">
        <v>102</v>
      </c>
      <c r="D2" s="42" t="s">
        <v>800</v>
      </c>
      <c r="E2" s="13"/>
      <c r="F2" s="41" t="s">
        <v>101</v>
      </c>
      <c r="G2" s="42" t="s">
        <v>800</v>
      </c>
      <c r="H2" s="42" t="s">
        <v>800</v>
      </c>
    </row>
    <row r="4" spans="1:8" ht="13.5" thickBot="1">
      <c r="A4" s="43" t="s">
        <v>33</v>
      </c>
      <c r="B4" s="15" t="s">
        <v>801</v>
      </c>
      <c r="D4" s="26">
        <v>68131</v>
      </c>
      <c r="H4" s="45">
        <v>68131</v>
      </c>
    </row>
    <row r="5" spans="1:8" ht="14.25" thickTop="1" thickBot="1">
      <c r="A5" s="46" t="s">
        <v>85</v>
      </c>
      <c r="B5" s="15" t="s">
        <v>802</v>
      </c>
      <c r="D5" s="26">
        <v>14500</v>
      </c>
      <c r="E5" s="15" t="s">
        <v>803</v>
      </c>
      <c r="G5" s="26">
        <v>56146</v>
      </c>
      <c r="H5" s="47">
        <f>D5+G5</f>
        <v>70646</v>
      </c>
    </row>
    <row r="6" spans="1:8" ht="14.25" thickTop="1" thickBot="1">
      <c r="A6" s="46" t="s">
        <v>42</v>
      </c>
      <c r="B6" s="15" t="s">
        <v>804</v>
      </c>
      <c r="D6" s="26">
        <v>280000</v>
      </c>
      <c r="E6" s="15" t="s">
        <v>805</v>
      </c>
      <c r="G6" s="26">
        <v>144000</v>
      </c>
      <c r="H6" s="45">
        <f>D6+G6+G7+G8+G9</f>
        <v>466400</v>
      </c>
    </row>
    <row r="7" spans="1:8" ht="13.5" thickTop="1">
      <c r="E7" s="15" t="s">
        <v>806</v>
      </c>
      <c r="G7" s="26">
        <v>20400</v>
      </c>
    </row>
    <row r="8" spans="1:8">
      <c r="E8" s="15" t="s">
        <v>807</v>
      </c>
      <c r="G8" s="26">
        <v>17000</v>
      </c>
    </row>
    <row r="9" spans="1:8">
      <c r="E9" s="15" t="s">
        <v>1084</v>
      </c>
      <c r="G9" s="26">
        <v>5000</v>
      </c>
    </row>
    <row r="10" spans="1:8" ht="13.5" thickBot="1">
      <c r="A10" s="43" t="s">
        <v>43</v>
      </c>
      <c r="B10" s="15" t="s">
        <v>808</v>
      </c>
      <c r="D10" s="26">
        <v>190500</v>
      </c>
      <c r="E10" s="15" t="s">
        <v>809</v>
      </c>
      <c r="F10" s="44">
        <v>3</v>
      </c>
      <c r="G10" s="26">
        <v>228460</v>
      </c>
      <c r="H10" s="45">
        <f>D10+G10</f>
        <v>418960</v>
      </c>
    </row>
    <row r="11" spans="1:8" ht="14.25" thickTop="1" thickBot="1">
      <c r="A11" s="46" t="s">
        <v>34</v>
      </c>
      <c r="B11" s="15" t="s">
        <v>810</v>
      </c>
      <c r="D11" s="26">
        <v>60500</v>
      </c>
      <c r="E11" s="15" t="s">
        <v>811</v>
      </c>
      <c r="G11" s="26">
        <v>900</v>
      </c>
      <c r="H11" s="26">
        <f>D11+G11+G12</f>
        <v>62300</v>
      </c>
    </row>
    <row r="12" spans="1:8" ht="13.5" thickTop="1">
      <c r="A12" s="9"/>
      <c r="E12" s="15" t="s">
        <v>812</v>
      </c>
      <c r="G12" s="26">
        <v>900</v>
      </c>
    </row>
    <row r="13" spans="1:8" ht="13.5" thickBot="1">
      <c r="A13" s="43" t="s">
        <v>79</v>
      </c>
      <c r="B13" s="15" t="s">
        <v>813</v>
      </c>
      <c r="D13" s="26">
        <v>1255064</v>
      </c>
      <c r="E13" s="15" t="s">
        <v>814</v>
      </c>
      <c r="G13" s="26">
        <v>1174</v>
      </c>
      <c r="H13" s="45">
        <f>D13+D19+D23+D25+G13+G14+G15+G16+G17+G18+G19+G20+G21+G22+G23+G24+G25+G26+G27</f>
        <v>1709917</v>
      </c>
    </row>
    <row r="14" spans="1:8" ht="13.5" thickTop="1">
      <c r="A14" s="48"/>
      <c r="E14" s="15" t="s">
        <v>815</v>
      </c>
      <c r="G14" s="26">
        <v>1406</v>
      </c>
    </row>
    <row r="15" spans="1:8">
      <c r="A15" s="48"/>
      <c r="E15" s="15" t="s">
        <v>1085</v>
      </c>
      <c r="G15" s="26">
        <v>500</v>
      </c>
    </row>
    <row r="16" spans="1:8">
      <c r="A16" s="9"/>
      <c r="E16" s="15" t="s">
        <v>816</v>
      </c>
      <c r="G16" s="26">
        <v>1500</v>
      </c>
    </row>
    <row r="17" spans="1:8">
      <c r="A17" s="9"/>
      <c r="E17" s="15" t="s">
        <v>817</v>
      </c>
      <c r="G17" s="26">
        <v>4000</v>
      </c>
    </row>
    <row r="18" spans="1:8">
      <c r="A18" s="9"/>
      <c r="E18" s="15" t="s">
        <v>818</v>
      </c>
      <c r="G18" s="26">
        <v>4252</v>
      </c>
    </row>
    <row r="19" spans="1:8">
      <c r="A19" s="9"/>
      <c r="B19" s="15" t="s">
        <v>819</v>
      </c>
      <c r="D19" s="26">
        <v>137114</v>
      </c>
      <c r="E19" s="15" t="s">
        <v>820</v>
      </c>
      <c r="G19" s="26">
        <v>8580</v>
      </c>
    </row>
    <row r="20" spans="1:8">
      <c r="A20" s="9"/>
      <c r="E20" s="15" t="s">
        <v>821</v>
      </c>
      <c r="G20" s="26">
        <v>5500</v>
      </c>
    </row>
    <row r="21" spans="1:8">
      <c r="A21" s="9"/>
      <c r="E21" s="15" t="s">
        <v>822</v>
      </c>
      <c r="G21" s="26">
        <v>1500</v>
      </c>
    </row>
    <row r="22" spans="1:8">
      <c r="A22" s="9"/>
      <c r="E22" s="15" t="s">
        <v>823</v>
      </c>
      <c r="G22" s="26">
        <v>500</v>
      </c>
    </row>
    <row r="23" spans="1:8">
      <c r="A23" s="9"/>
      <c r="B23" s="15" t="s">
        <v>824</v>
      </c>
      <c r="D23" s="26">
        <v>133121</v>
      </c>
      <c r="E23" s="15" t="s">
        <v>825</v>
      </c>
      <c r="G23" s="26">
        <v>13780</v>
      </c>
    </row>
    <row r="24" spans="1:8">
      <c r="A24" s="9"/>
      <c r="E24" s="15" t="s">
        <v>826</v>
      </c>
      <c r="G24" s="26">
        <v>15000</v>
      </c>
    </row>
    <row r="25" spans="1:8">
      <c r="A25" s="9"/>
      <c r="B25" s="15" t="s">
        <v>827</v>
      </c>
      <c r="D25" s="26">
        <v>115426</v>
      </c>
      <c r="E25" s="15" t="s">
        <v>828</v>
      </c>
      <c r="G25" s="26">
        <v>500</v>
      </c>
    </row>
    <row r="26" spans="1:8">
      <c r="A26" s="9"/>
      <c r="E26" s="15" t="s">
        <v>829</v>
      </c>
      <c r="G26" s="26">
        <v>5000</v>
      </c>
    </row>
    <row r="27" spans="1:8">
      <c r="A27" s="9"/>
      <c r="E27" s="15" t="s">
        <v>830</v>
      </c>
      <c r="G27" s="26">
        <v>6000</v>
      </c>
    </row>
    <row r="28" spans="1:8" ht="13.5" thickBot="1">
      <c r="A28" s="43" t="s">
        <v>831</v>
      </c>
      <c r="B28" s="15" t="s">
        <v>832</v>
      </c>
      <c r="D28" s="26">
        <v>292976</v>
      </c>
      <c r="E28" s="15" t="s">
        <v>833</v>
      </c>
      <c r="G28" s="26">
        <v>217760</v>
      </c>
      <c r="H28" s="45">
        <f>D28+G28</f>
        <v>510736</v>
      </c>
    </row>
    <row r="29" spans="1:8" ht="14.25" thickTop="1" thickBot="1">
      <c r="A29" s="46" t="s">
        <v>44</v>
      </c>
      <c r="B29" s="15" t="s">
        <v>834</v>
      </c>
      <c r="D29" s="26">
        <v>92000</v>
      </c>
      <c r="E29" s="15" t="s">
        <v>835</v>
      </c>
      <c r="G29" s="26">
        <v>4000</v>
      </c>
      <c r="H29" s="47">
        <f>D29+D33+G29+G30+G31+G32+G33</f>
        <v>219852</v>
      </c>
    </row>
    <row r="30" spans="1:8" ht="13.5" thickTop="1">
      <c r="A30" s="9"/>
      <c r="E30" s="15" t="s">
        <v>836</v>
      </c>
      <c r="F30" s="44">
        <v>2.15</v>
      </c>
      <c r="G30" s="26">
        <v>39000</v>
      </c>
    </row>
    <row r="31" spans="1:8">
      <c r="A31" s="9"/>
      <c r="E31" s="15" t="s">
        <v>837</v>
      </c>
      <c r="G31" s="26">
        <v>28000</v>
      </c>
    </row>
    <row r="32" spans="1:8">
      <c r="A32" s="9"/>
      <c r="E32" s="15" t="s">
        <v>838</v>
      </c>
      <c r="G32" s="26">
        <v>5500</v>
      </c>
    </row>
    <row r="33" spans="1:8">
      <c r="A33" s="9"/>
      <c r="B33" s="15" t="s">
        <v>839</v>
      </c>
      <c r="D33" s="26">
        <v>51152</v>
      </c>
      <c r="E33" s="15" t="s">
        <v>1086</v>
      </c>
      <c r="G33" s="26">
        <v>200</v>
      </c>
    </row>
    <row r="34" spans="1:8" ht="13.5" thickBot="1">
      <c r="A34" s="43" t="s">
        <v>66</v>
      </c>
      <c r="B34" s="15" t="s">
        <v>840</v>
      </c>
      <c r="C34" s="44">
        <v>1</v>
      </c>
      <c r="D34" s="26">
        <v>60509</v>
      </c>
      <c r="E34" s="15" t="s">
        <v>841</v>
      </c>
      <c r="G34" s="26">
        <v>52791</v>
      </c>
      <c r="H34" s="45">
        <f>D34+D37+D38+G34+G35+G36+G37+G38+G39</f>
        <v>390122</v>
      </c>
    </row>
    <row r="35" spans="1:8" ht="13.5" thickTop="1">
      <c r="A35" s="9"/>
      <c r="E35" s="15" t="s">
        <v>842</v>
      </c>
      <c r="G35" s="26">
        <v>29190</v>
      </c>
    </row>
    <row r="36" spans="1:8">
      <c r="A36" s="9"/>
      <c r="E36" s="15" t="s">
        <v>843</v>
      </c>
      <c r="G36" s="26">
        <v>15512</v>
      </c>
    </row>
    <row r="37" spans="1:8">
      <c r="A37" s="9"/>
      <c r="B37" s="15" t="s">
        <v>844</v>
      </c>
      <c r="C37" s="44">
        <v>1</v>
      </c>
      <c r="D37" s="26">
        <v>64000</v>
      </c>
      <c r="E37" s="15" t="s">
        <v>845</v>
      </c>
      <c r="G37" s="26">
        <v>4620</v>
      </c>
    </row>
    <row r="38" spans="1:8">
      <c r="A38" s="9"/>
      <c r="B38" s="15" t="s">
        <v>846</v>
      </c>
      <c r="C38" s="44">
        <v>1.25</v>
      </c>
      <c r="D38" s="26">
        <v>155000</v>
      </c>
      <c r="E38" s="15" t="s">
        <v>846</v>
      </c>
      <c r="G38" s="26">
        <v>6000</v>
      </c>
    </row>
    <row r="39" spans="1:8">
      <c r="A39" s="9"/>
      <c r="E39" s="15" t="s">
        <v>847</v>
      </c>
      <c r="G39" s="26">
        <v>2500</v>
      </c>
    </row>
    <row r="40" spans="1:8" ht="13.5" thickBot="1">
      <c r="A40" s="43" t="s">
        <v>848</v>
      </c>
      <c r="B40" s="15" t="s">
        <v>849</v>
      </c>
      <c r="D40" s="26">
        <v>78286</v>
      </c>
      <c r="E40" s="15" t="s">
        <v>850</v>
      </c>
      <c r="G40" s="26">
        <v>7226</v>
      </c>
      <c r="H40" s="45">
        <f>D40+D45+G40+G41+G42+G43+G44+G45+G46</f>
        <v>275768</v>
      </c>
    </row>
    <row r="41" spans="1:8" ht="13.5" thickTop="1">
      <c r="A41" s="9"/>
      <c r="E41" s="15" t="s">
        <v>851</v>
      </c>
      <c r="G41" s="26">
        <v>1167</v>
      </c>
    </row>
    <row r="42" spans="1:8">
      <c r="A42" s="9"/>
      <c r="E42" s="15" t="s">
        <v>852</v>
      </c>
      <c r="G42" s="26">
        <v>41875</v>
      </c>
    </row>
    <row r="43" spans="1:8">
      <c r="A43" s="9"/>
      <c r="E43" s="15" t="s">
        <v>1087</v>
      </c>
      <c r="G43" s="26">
        <v>872</v>
      </c>
    </row>
    <row r="44" spans="1:8">
      <c r="A44" s="9"/>
      <c r="E44" s="15" t="s">
        <v>853</v>
      </c>
      <c r="G44" s="26">
        <v>7000</v>
      </c>
    </row>
    <row r="45" spans="1:8">
      <c r="A45" s="9"/>
      <c r="B45" s="15" t="s">
        <v>854</v>
      </c>
      <c r="D45" s="26">
        <v>98440</v>
      </c>
      <c r="E45" s="15" t="s">
        <v>855</v>
      </c>
      <c r="G45" s="26">
        <v>24127</v>
      </c>
    </row>
    <row r="46" spans="1:8">
      <c r="A46" s="9"/>
      <c r="E46" s="15" t="s">
        <v>856</v>
      </c>
      <c r="G46" s="26">
        <v>16775</v>
      </c>
    </row>
    <row r="47" spans="1:8" ht="13.5" thickBot="1">
      <c r="A47" s="43" t="s">
        <v>46</v>
      </c>
      <c r="B47" s="15" t="s">
        <v>857</v>
      </c>
      <c r="D47" s="26">
        <v>80200</v>
      </c>
      <c r="E47" s="15" t="s">
        <v>857</v>
      </c>
      <c r="F47" s="44">
        <v>0.42499999999999999</v>
      </c>
      <c r="G47" s="26">
        <v>124510</v>
      </c>
      <c r="H47" s="45">
        <f>D47+G47</f>
        <v>204710</v>
      </c>
    </row>
    <row r="48" spans="1:8" ht="14.25" thickTop="1" thickBot="1">
      <c r="A48" s="46" t="s">
        <v>80</v>
      </c>
      <c r="B48" s="15" t="s">
        <v>858</v>
      </c>
      <c r="D48" s="26">
        <v>1013250</v>
      </c>
      <c r="E48" s="15" t="s">
        <v>859</v>
      </c>
      <c r="G48" s="26">
        <v>84187</v>
      </c>
      <c r="H48" s="47">
        <f>D48+D52+D53+D56+D58+G48+G49+G50+G51+G52+G53+G54+G55+G56+G57+G58</f>
        <v>2973778</v>
      </c>
    </row>
    <row r="49" spans="1:8" ht="13.5" thickTop="1">
      <c r="A49" s="9"/>
      <c r="E49" s="15" t="s">
        <v>860</v>
      </c>
      <c r="G49" s="26">
        <v>82500</v>
      </c>
    </row>
    <row r="50" spans="1:8">
      <c r="A50" s="9"/>
      <c r="E50" s="15" t="s">
        <v>861</v>
      </c>
      <c r="G50" s="26">
        <v>132550</v>
      </c>
    </row>
    <row r="51" spans="1:8">
      <c r="A51" s="9"/>
      <c r="E51" s="15" t="s">
        <v>862</v>
      </c>
      <c r="G51" s="26">
        <v>199000</v>
      </c>
    </row>
    <row r="52" spans="1:8">
      <c r="A52" s="9"/>
      <c r="B52" s="15" t="s">
        <v>863</v>
      </c>
      <c r="D52" s="26">
        <v>288941</v>
      </c>
      <c r="E52" s="15" t="s">
        <v>864</v>
      </c>
      <c r="G52" s="26">
        <v>198007</v>
      </c>
    </row>
    <row r="53" spans="1:8">
      <c r="A53" s="9"/>
      <c r="B53" s="15" t="s">
        <v>865</v>
      </c>
      <c r="D53" s="26">
        <v>278626</v>
      </c>
      <c r="E53" s="15" t="s">
        <v>866</v>
      </c>
      <c r="G53" s="26">
        <v>170000</v>
      </c>
    </row>
    <row r="54" spans="1:8">
      <c r="A54" s="9"/>
      <c r="E54" s="15" t="s">
        <v>867</v>
      </c>
      <c r="G54" s="26">
        <v>9867</v>
      </c>
    </row>
    <row r="55" spans="1:8">
      <c r="A55" s="9"/>
      <c r="E55" s="15" t="s">
        <v>868</v>
      </c>
      <c r="G55" s="26">
        <v>500</v>
      </c>
    </row>
    <row r="56" spans="1:8">
      <c r="A56" s="9"/>
      <c r="B56" s="15" t="s">
        <v>869</v>
      </c>
      <c r="D56" s="26">
        <v>150000</v>
      </c>
      <c r="E56" s="15" t="s">
        <v>870</v>
      </c>
      <c r="G56" s="26">
        <v>8250</v>
      </c>
    </row>
    <row r="57" spans="1:8">
      <c r="A57" s="9"/>
      <c r="E57" s="15" t="s">
        <v>871</v>
      </c>
      <c r="G57" s="26">
        <v>77000</v>
      </c>
    </row>
    <row r="58" spans="1:8">
      <c r="A58" s="9"/>
      <c r="B58" s="15" t="s">
        <v>872</v>
      </c>
      <c r="D58" s="26">
        <v>248000</v>
      </c>
      <c r="E58" s="15" t="s">
        <v>872</v>
      </c>
      <c r="G58" s="26">
        <v>33100</v>
      </c>
    </row>
    <row r="59" spans="1:8" ht="13.5" thickBot="1">
      <c r="A59" s="43" t="s">
        <v>47</v>
      </c>
      <c r="B59" s="15" t="s">
        <v>873</v>
      </c>
      <c r="D59" s="26">
        <v>171935</v>
      </c>
      <c r="E59" s="15" t="s">
        <v>874</v>
      </c>
      <c r="G59" s="26">
        <v>171934</v>
      </c>
      <c r="H59" s="45">
        <f>D59+G59</f>
        <v>343869</v>
      </c>
    </row>
    <row r="60" spans="1:8" ht="14.25" thickTop="1" thickBot="1">
      <c r="A60" s="46" t="s">
        <v>56</v>
      </c>
      <c r="B60" s="15" t="s">
        <v>875</v>
      </c>
      <c r="C60" s="44">
        <v>2.66</v>
      </c>
      <c r="D60" s="26">
        <v>885195</v>
      </c>
      <c r="E60" s="15" t="s">
        <v>876</v>
      </c>
      <c r="F60" s="44">
        <v>2.67</v>
      </c>
      <c r="G60" s="26">
        <v>205622</v>
      </c>
      <c r="H60" s="47">
        <f>D60+G60+G61</f>
        <v>1218263</v>
      </c>
    </row>
    <row r="61" spans="1:8" ht="13.5" thickTop="1">
      <c r="A61" s="9"/>
      <c r="E61" s="15" t="s">
        <v>877</v>
      </c>
      <c r="F61" s="44">
        <v>2.5</v>
      </c>
      <c r="G61" s="26">
        <v>127446</v>
      </c>
    </row>
    <row r="62" spans="1:8" ht="13.5" thickBot="1">
      <c r="A62" s="43" t="s">
        <v>35</v>
      </c>
      <c r="B62" s="15" t="s">
        <v>878</v>
      </c>
      <c r="D62" s="26">
        <v>47250</v>
      </c>
      <c r="E62" s="15" t="s">
        <v>879</v>
      </c>
      <c r="G62" s="26">
        <v>30500</v>
      </c>
      <c r="H62" s="45">
        <f>D62+G62</f>
        <v>77750</v>
      </c>
    </row>
    <row r="63" spans="1:8" ht="14.25" thickTop="1" thickBot="1">
      <c r="A63" s="46" t="s">
        <v>81</v>
      </c>
      <c r="B63" s="15" t="s">
        <v>880</v>
      </c>
      <c r="D63" s="26">
        <v>995941</v>
      </c>
      <c r="E63" s="15" t="s">
        <v>881</v>
      </c>
      <c r="G63" s="26">
        <v>650000</v>
      </c>
      <c r="H63" s="51">
        <f>D63+G63+G64+G65+G66</f>
        <v>2325242</v>
      </c>
    </row>
    <row r="64" spans="1:8" ht="13.5" thickTop="1">
      <c r="A64" s="9"/>
      <c r="E64" s="15" t="s">
        <v>882</v>
      </c>
      <c r="F64" s="44">
        <v>0.08</v>
      </c>
      <c r="G64" s="26">
        <v>500301</v>
      </c>
    </row>
    <row r="65" spans="1:8">
      <c r="A65" s="9"/>
      <c r="E65" s="15" t="s">
        <v>883</v>
      </c>
      <c r="G65" s="26">
        <v>70000</v>
      </c>
    </row>
    <row r="66" spans="1:8">
      <c r="A66" s="9"/>
      <c r="E66" s="15" t="s">
        <v>884</v>
      </c>
      <c r="G66" s="26">
        <v>109000</v>
      </c>
    </row>
    <row r="67" spans="1:8" ht="13.5" thickBot="1">
      <c r="A67" s="43" t="s">
        <v>36</v>
      </c>
      <c r="B67" s="49" t="s">
        <v>885</v>
      </c>
      <c r="D67" s="26">
        <v>40000</v>
      </c>
      <c r="E67" s="15" t="s">
        <v>886</v>
      </c>
      <c r="G67" s="26">
        <v>15500</v>
      </c>
      <c r="H67" s="45">
        <f>D67+G67+G68</f>
        <v>57500</v>
      </c>
    </row>
    <row r="68" spans="1:8" ht="13.5" thickTop="1">
      <c r="A68" s="9"/>
      <c r="E68" s="15" t="s">
        <v>887</v>
      </c>
      <c r="G68" s="26">
        <v>2000</v>
      </c>
    </row>
    <row r="69" spans="1:8" ht="13.5" thickBot="1">
      <c r="A69" s="43" t="s">
        <v>83</v>
      </c>
      <c r="B69" s="15" t="s">
        <v>888</v>
      </c>
      <c r="C69" s="44">
        <v>1</v>
      </c>
      <c r="D69" s="26">
        <v>1504102</v>
      </c>
      <c r="E69" s="15" t="s">
        <v>889</v>
      </c>
      <c r="F69" s="44">
        <v>1.26</v>
      </c>
      <c r="G69" s="26">
        <v>1372679</v>
      </c>
      <c r="H69" s="45">
        <f>D69+G69+G70</f>
        <v>2903781</v>
      </c>
    </row>
    <row r="70" spans="1:8" ht="13.5" thickTop="1">
      <c r="A70" s="9"/>
      <c r="E70" s="15" t="s">
        <v>890</v>
      </c>
      <c r="G70" s="26">
        <v>27000</v>
      </c>
    </row>
    <row r="71" spans="1:8" ht="13.5" thickBot="1">
      <c r="A71" s="43" t="s">
        <v>82</v>
      </c>
      <c r="B71" s="15" t="s">
        <v>891</v>
      </c>
      <c r="D71" s="26">
        <v>92900</v>
      </c>
      <c r="H71" s="45">
        <f>D71+D72+G72+G73+G74+G75</f>
        <v>2638886</v>
      </c>
    </row>
    <row r="72" spans="1:8" ht="13.5" thickTop="1">
      <c r="A72" s="9"/>
      <c r="B72" s="15" t="s">
        <v>889</v>
      </c>
      <c r="C72" s="44">
        <v>2</v>
      </c>
      <c r="D72" s="26">
        <v>2079618</v>
      </c>
      <c r="E72" s="15" t="s">
        <v>892</v>
      </c>
      <c r="F72" s="44">
        <v>1.23</v>
      </c>
      <c r="G72" s="26">
        <v>185847</v>
      </c>
    </row>
    <row r="73" spans="1:8">
      <c r="A73" s="9"/>
      <c r="E73" s="15" t="s">
        <v>893</v>
      </c>
      <c r="F73" s="44">
        <v>1.27</v>
      </c>
      <c r="G73" s="26">
        <v>125000</v>
      </c>
    </row>
    <row r="74" spans="1:8">
      <c r="A74" s="9"/>
      <c r="E74" s="15" t="s">
        <v>894</v>
      </c>
      <c r="F74" s="44">
        <v>1</v>
      </c>
      <c r="G74" s="26">
        <v>93256</v>
      </c>
    </row>
    <row r="75" spans="1:8">
      <c r="A75" s="9"/>
      <c r="E75" s="15" t="s">
        <v>895</v>
      </c>
      <c r="F75" s="44">
        <v>1</v>
      </c>
      <c r="G75" s="26">
        <v>62265</v>
      </c>
    </row>
    <row r="76" spans="1:8" ht="13.5" thickBot="1">
      <c r="A76" s="43" t="s">
        <v>48</v>
      </c>
      <c r="B76" s="15" t="s">
        <v>896</v>
      </c>
      <c r="D76" s="26">
        <v>32834</v>
      </c>
      <c r="E76" s="15" t="s">
        <v>897</v>
      </c>
      <c r="G76" s="26">
        <v>6000</v>
      </c>
      <c r="H76" s="45">
        <f>D76+D78+G76+G77+G78+G79+G80</f>
        <v>136684</v>
      </c>
    </row>
    <row r="77" spans="1:8" ht="13.5" thickTop="1">
      <c r="A77" s="9"/>
      <c r="E77" s="15" t="s">
        <v>898</v>
      </c>
      <c r="G77" s="26">
        <v>350</v>
      </c>
    </row>
    <row r="78" spans="1:8">
      <c r="A78" s="9"/>
      <c r="B78" s="15" t="s">
        <v>899</v>
      </c>
      <c r="D78" s="26">
        <v>71300</v>
      </c>
      <c r="E78" s="15" t="s">
        <v>900</v>
      </c>
      <c r="G78" s="26">
        <v>1700</v>
      </c>
    </row>
    <row r="79" spans="1:8">
      <c r="A79" s="9"/>
      <c r="E79" s="15" t="s">
        <v>899</v>
      </c>
      <c r="G79" s="26">
        <v>16500</v>
      </c>
    </row>
    <row r="80" spans="1:8">
      <c r="A80" s="9"/>
      <c r="E80" s="15" t="s">
        <v>901</v>
      </c>
      <c r="G80" s="26">
        <v>8000</v>
      </c>
    </row>
    <row r="81" spans="1:8" ht="13.5" thickBot="1">
      <c r="A81" s="43" t="s">
        <v>57</v>
      </c>
      <c r="B81" s="15" t="s">
        <v>902</v>
      </c>
      <c r="D81" s="26">
        <v>386263</v>
      </c>
      <c r="G81" s="26">
        <v>386263</v>
      </c>
      <c r="H81" s="45"/>
    </row>
    <row r="82" spans="1:8" ht="14.25" thickTop="1" thickBot="1">
      <c r="A82" s="43" t="s">
        <v>67</v>
      </c>
      <c r="B82" s="15" t="s">
        <v>903</v>
      </c>
      <c r="D82" s="26">
        <v>240000</v>
      </c>
      <c r="E82" s="15" t="s">
        <v>904</v>
      </c>
      <c r="F82" s="44">
        <v>1</v>
      </c>
      <c r="G82" s="26">
        <v>120000</v>
      </c>
      <c r="H82" s="47">
        <f>D82+G82+G83+G84</f>
        <v>367800</v>
      </c>
    </row>
    <row r="83" spans="1:8" ht="13.5" thickTop="1">
      <c r="A83" s="9"/>
      <c r="E83" s="15" t="s">
        <v>905</v>
      </c>
      <c r="G83" s="26">
        <v>7000</v>
      </c>
    </row>
    <row r="84" spans="1:8">
      <c r="A84" s="9"/>
      <c r="E84" s="15" t="s">
        <v>1088</v>
      </c>
      <c r="G84" s="26">
        <v>800</v>
      </c>
    </row>
    <row r="85" spans="1:8" ht="13.5" thickBot="1">
      <c r="A85" s="43" t="s">
        <v>461</v>
      </c>
      <c r="B85" s="15" t="s">
        <v>906</v>
      </c>
      <c r="D85" s="26">
        <v>381825</v>
      </c>
      <c r="E85" s="15" t="s">
        <v>907</v>
      </c>
      <c r="G85" s="26">
        <v>385123</v>
      </c>
      <c r="H85" s="45">
        <f>D85+D86+G85+G86</f>
        <v>874448</v>
      </c>
    </row>
    <row r="86" spans="1:8" ht="13.5" thickTop="1">
      <c r="A86" s="9"/>
      <c r="B86" s="15" t="s">
        <v>908</v>
      </c>
      <c r="D86" s="26">
        <v>77500</v>
      </c>
      <c r="E86" s="15" t="s">
        <v>909</v>
      </c>
      <c r="G86" s="26">
        <v>30000</v>
      </c>
    </row>
    <row r="87" spans="1:8" ht="13.5" thickBot="1">
      <c r="A87" s="43" t="s">
        <v>58</v>
      </c>
      <c r="B87" s="15" t="s">
        <v>910</v>
      </c>
      <c r="D87" s="26">
        <v>159650</v>
      </c>
      <c r="E87" s="15" t="s">
        <v>911</v>
      </c>
      <c r="G87" s="26">
        <v>92000</v>
      </c>
      <c r="H87" s="45">
        <f>D87+D88+D89+G87+G89+G90</f>
        <v>425751</v>
      </c>
    </row>
    <row r="88" spans="1:8" ht="13.5" thickTop="1">
      <c r="A88" s="9"/>
      <c r="B88" s="15" t="s">
        <v>912</v>
      </c>
      <c r="D88" s="26">
        <v>102000</v>
      </c>
    </row>
    <row r="89" spans="1:8">
      <c r="B89" s="15" t="s">
        <v>913</v>
      </c>
      <c r="D89" s="26">
        <v>52500</v>
      </c>
      <c r="E89" s="15" t="s">
        <v>914</v>
      </c>
      <c r="G89" s="26">
        <v>18041</v>
      </c>
    </row>
    <row r="90" spans="1:8">
      <c r="E90" s="15" t="s">
        <v>915</v>
      </c>
      <c r="G90" s="26">
        <v>1560</v>
      </c>
    </row>
    <row r="91" spans="1:8" ht="13.5" thickBot="1">
      <c r="A91" s="43" t="s">
        <v>916</v>
      </c>
      <c r="B91" s="15" t="s">
        <v>880</v>
      </c>
      <c r="E91" s="15" t="s">
        <v>917</v>
      </c>
      <c r="G91" s="26">
        <v>306094</v>
      </c>
      <c r="H91" s="45">
        <v>306094</v>
      </c>
    </row>
    <row r="92" spans="1:8" ht="14.25" thickTop="1" thickBot="1">
      <c r="A92" s="46" t="s">
        <v>75</v>
      </c>
      <c r="B92" s="15" t="s">
        <v>918</v>
      </c>
      <c r="D92" s="26">
        <v>1004109</v>
      </c>
      <c r="E92" s="15" t="s">
        <v>919</v>
      </c>
      <c r="G92" s="26">
        <v>75320</v>
      </c>
      <c r="H92" s="47">
        <f>D92+G92+G93+G94+G95</f>
        <v>1263629</v>
      </c>
    </row>
    <row r="93" spans="1:8" ht="13.5" thickTop="1">
      <c r="A93" s="9"/>
      <c r="E93" s="15" t="s">
        <v>918</v>
      </c>
      <c r="G93" s="26">
        <v>85000</v>
      </c>
    </row>
    <row r="94" spans="1:8">
      <c r="A94" s="9"/>
      <c r="E94" s="15" t="s">
        <v>920</v>
      </c>
      <c r="G94" s="26">
        <v>95000</v>
      </c>
    </row>
    <row r="95" spans="1:8">
      <c r="A95" s="9"/>
      <c r="E95" s="15" t="s">
        <v>921</v>
      </c>
      <c r="G95" s="26">
        <v>4200</v>
      </c>
    </row>
    <row r="96" spans="1:8" ht="13.5" thickBot="1">
      <c r="A96" s="43" t="s">
        <v>922</v>
      </c>
      <c r="B96" s="15" t="s">
        <v>852</v>
      </c>
      <c r="D96" s="26">
        <v>34000</v>
      </c>
      <c r="E96" s="15" t="s">
        <v>923</v>
      </c>
      <c r="G96" s="26">
        <v>5000</v>
      </c>
      <c r="H96" s="45">
        <f>D96+G96</f>
        <v>39000</v>
      </c>
    </row>
    <row r="97" spans="1:8" ht="14.25" thickTop="1" thickBot="1">
      <c r="A97" s="46" t="s">
        <v>49</v>
      </c>
      <c r="B97" s="15" t="s">
        <v>924</v>
      </c>
      <c r="D97" s="26">
        <v>135165</v>
      </c>
      <c r="E97" s="15" t="s">
        <v>925</v>
      </c>
      <c r="G97" s="26">
        <v>10000</v>
      </c>
      <c r="H97" s="45">
        <f>D97+G97</f>
        <v>145165</v>
      </c>
    </row>
    <row r="98" spans="1:8" ht="14.25" thickTop="1" thickBot="1">
      <c r="A98" s="46" t="s">
        <v>68</v>
      </c>
      <c r="B98" s="15" t="s">
        <v>926</v>
      </c>
      <c r="C98" s="44">
        <v>1.76</v>
      </c>
      <c r="D98" s="26">
        <v>800203</v>
      </c>
      <c r="H98" s="47">
        <v>800203</v>
      </c>
    </row>
    <row r="99" spans="1:8" ht="14.25" thickTop="1" thickBot="1">
      <c r="A99" s="46" t="s">
        <v>76</v>
      </c>
      <c r="B99" s="15" t="s">
        <v>927</v>
      </c>
      <c r="D99" s="26">
        <v>194933</v>
      </c>
      <c r="E99" s="15" t="s">
        <v>928</v>
      </c>
      <c r="G99" s="26">
        <v>135759</v>
      </c>
      <c r="H99" s="47">
        <f>D99+D100+D106+D108+D111+G99+G100+G101+G102+G103+G104+G105+G106+G107+G108+G109+G110+G111</f>
        <v>1163637</v>
      </c>
    </row>
    <row r="100" spans="1:8" ht="13.5" thickTop="1">
      <c r="A100" s="9"/>
      <c r="B100" s="15" t="s">
        <v>929</v>
      </c>
      <c r="D100" s="26">
        <v>129372</v>
      </c>
      <c r="E100" s="15" t="s">
        <v>930</v>
      </c>
      <c r="G100" s="26">
        <v>36768</v>
      </c>
    </row>
    <row r="101" spans="1:8">
      <c r="A101" s="9"/>
      <c r="E101" s="15" t="s">
        <v>931</v>
      </c>
      <c r="G101" s="26">
        <v>12523</v>
      </c>
    </row>
    <row r="102" spans="1:8">
      <c r="A102" s="9"/>
      <c r="E102" s="15" t="s">
        <v>932</v>
      </c>
      <c r="G102" s="26">
        <v>33523</v>
      </c>
    </row>
    <row r="103" spans="1:8">
      <c r="A103" s="9"/>
      <c r="E103" s="15" t="s">
        <v>933</v>
      </c>
      <c r="G103" s="26">
        <v>16437</v>
      </c>
    </row>
    <row r="104" spans="1:8">
      <c r="A104" s="9"/>
      <c r="E104" s="15" t="s">
        <v>934</v>
      </c>
      <c r="G104" s="26">
        <v>11159</v>
      </c>
    </row>
    <row r="105" spans="1:8">
      <c r="A105" s="9"/>
      <c r="E105" s="15" t="s">
        <v>935</v>
      </c>
      <c r="G105" s="26">
        <v>9985</v>
      </c>
    </row>
    <row r="106" spans="1:8">
      <c r="A106" s="9"/>
      <c r="B106" s="15" t="s">
        <v>936</v>
      </c>
      <c r="D106" s="26">
        <v>129500</v>
      </c>
      <c r="E106" s="15" t="s">
        <v>937</v>
      </c>
      <c r="G106" s="26">
        <v>83006</v>
      </c>
    </row>
    <row r="107" spans="1:8">
      <c r="A107" s="9"/>
      <c r="E107" s="15" t="s">
        <v>938</v>
      </c>
      <c r="G107" s="26">
        <v>23746</v>
      </c>
    </row>
    <row r="108" spans="1:8">
      <c r="A108" s="9"/>
      <c r="B108" s="15" t="s">
        <v>939</v>
      </c>
      <c r="D108" s="26">
        <v>105459</v>
      </c>
      <c r="E108" s="15" t="s">
        <v>940</v>
      </c>
      <c r="G108" s="26">
        <v>14923</v>
      </c>
    </row>
    <row r="109" spans="1:8">
      <c r="A109" s="9"/>
      <c r="E109" s="15" t="s">
        <v>941</v>
      </c>
      <c r="G109" s="26">
        <v>9113</v>
      </c>
    </row>
    <row r="110" spans="1:8">
      <c r="A110" s="9"/>
      <c r="E110" s="15" t="s">
        <v>942</v>
      </c>
      <c r="G110" s="26">
        <v>42925</v>
      </c>
    </row>
    <row r="111" spans="1:8">
      <c r="A111" s="9"/>
      <c r="B111" s="15" t="s">
        <v>943</v>
      </c>
      <c r="D111" s="26">
        <v>104292</v>
      </c>
      <c r="E111" s="15" t="s">
        <v>944</v>
      </c>
      <c r="G111" s="26">
        <v>70214</v>
      </c>
    </row>
    <row r="112" spans="1:8" ht="13.5" thickBot="1">
      <c r="A112" s="43" t="s">
        <v>59</v>
      </c>
      <c r="B112" s="15" t="s">
        <v>945</v>
      </c>
      <c r="E112" s="15" t="s">
        <v>946</v>
      </c>
      <c r="G112" s="26">
        <v>255000</v>
      </c>
      <c r="H112" s="45">
        <f>D113+G112</f>
        <v>327000</v>
      </c>
    </row>
    <row r="113" spans="1:8" ht="13.5" thickTop="1">
      <c r="A113" s="9"/>
      <c r="B113" s="15" t="s">
        <v>947</v>
      </c>
      <c r="D113" s="26">
        <v>72000</v>
      </c>
    </row>
    <row r="114" spans="1:8" ht="13.5" thickBot="1">
      <c r="A114" s="43" t="s">
        <v>50</v>
      </c>
      <c r="B114" s="15" t="s">
        <v>948</v>
      </c>
      <c r="D114" s="26">
        <v>178176</v>
      </c>
      <c r="E114" s="15" t="s">
        <v>949</v>
      </c>
      <c r="G114" s="26">
        <v>39648</v>
      </c>
      <c r="H114" s="45">
        <f>D114+G114</f>
        <v>217824</v>
      </c>
    </row>
    <row r="115" spans="1:8" ht="14.25" thickTop="1" thickBot="1">
      <c r="A115" s="46" t="s">
        <v>77</v>
      </c>
      <c r="B115" s="15" t="s">
        <v>950</v>
      </c>
      <c r="D115" s="26">
        <v>120210</v>
      </c>
      <c r="E115" s="15" t="s">
        <v>951</v>
      </c>
      <c r="F115" s="44">
        <v>1.5</v>
      </c>
      <c r="G115" s="26">
        <v>85000</v>
      </c>
      <c r="H115" s="47">
        <f>D115+D116+D117+D118+D119+G115</f>
        <v>506440</v>
      </c>
    </row>
    <row r="116" spans="1:8" ht="13.5" thickTop="1">
      <c r="A116" s="9"/>
      <c r="B116" s="15" t="s">
        <v>952</v>
      </c>
      <c r="D116" s="26">
        <v>82250</v>
      </c>
    </row>
    <row r="117" spans="1:8">
      <c r="A117" s="9"/>
      <c r="B117" s="15" t="s">
        <v>953</v>
      </c>
      <c r="D117" s="26">
        <v>110000</v>
      </c>
    </row>
    <row r="118" spans="1:8">
      <c r="A118" s="9"/>
      <c r="B118" s="15" t="s">
        <v>954</v>
      </c>
      <c r="D118" s="26">
        <v>91980</v>
      </c>
    </row>
    <row r="119" spans="1:8">
      <c r="A119" s="9"/>
      <c r="B119" s="15" t="s">
        <v>906</v>
      </c>
      <c r="D119" s="26">
        <v>17000</v>
      </c>
    </row>
    <row r="120" spans="1:8" ht="13.5" thickBot="1">
      <c r="A120" s="43" t="s">
        <v>38</v>
      </c>
      <c r="B120" s="15" t="s">
        <v>955</v>
      </c>
      <c r="D120" s="26">
        <v>51398</v>
      </c>
      <c r="E120" s="15" t="s">
        <v>956</v>
      </c>
      <c r="G120" s="26">
        <v>7000</v>
      </c>
      <c r="H120" s="45">
        <f>D120+G120</f>
        <v>58398</v>
      </c>
    </row>
    <row r="121" spans="1:8" ht="14.25" thickTop="1" thickBot="1">
      <c r="A121" s="46" t="s">
        <v>60</v>
      </c>
      <c r="B121" s="15" t="s">
        <v>957</v>
      </c>
      <c r="D121" s="26">
        <v>266000</v>
      </c>
      <c r="E121" s="15" t="s">
        <v>958</v>
      </c>
      <c r="F121" s="44">
        <v>2</v>
      </c>
      <c r="G121" s="26">
        <v>121130</v>
      </c>
      <c r="H121" s="47">
        <f>D121+G121+G122</f>
        <v>408130</v>
      </c>
    </row>
    <row r="122" spans="1:8" ht="13.5" thickTop="1">
      <c r="A122" s="9"/>
      <c r="E122" s="15" t="s">
        <v>959</v>
      </c>
      <c r="G122" s="26">
        <v>21000</v>
      </c>
    </row>
    <row r="123" spans="1:8" ht="13.5" thickBot="1">
      <c r="A123" s="43" t="s">
        <v>69</v>
      </c>
      <c r="B123" s="15" t="s">
        <v>960</v>
      </c>
      <c r="D123" s="26">
        <v>288759</v>
      </c>
      <c r="E123" s="15" t="s">
        <v>961</v>
      </c>
      <c r="G123" s="26">
        <v>62554</v>
      </c>
      <c r="H123" s="45">
        <f>D123+D124+D125+G123+G124+G125</f>
        <v>529821</v>
      </c>
    </row>
    <row r="124" spans="1:8" ht="13.5" thickTop="1">
      <c r="A124" s="9"/>
      <c r="B124" s="15" t="s">
        <v>962</v>
      </c>
      <c r="D124" s="26">
        <v>81502</v>
      </c>
      <c r="E124" s="15" t="s">
        <v>963</v>
      </c>
      <c r="G124" s="26">
        <v>924</v>
      </c>
    </row>
    <row r="125" spans="1:8">
      <c r="A125" s="9"/>
      <c r="B125" s="15" t="s">
        <v>964</v>
      </c>
      <c r="D125" s="26">
        <v>86982</v>
      </c>
      <c r="E125" s="15" t="s">
        <v>965</v>
      </c>
      <c r="G125" s="26">
        <v>9100</v>
      </c>
    </row>
    <row r="126" spans="1:8" ht="13.5" thickBot="1">
      <c r="A126" s="43" t="s">
        <v>70</v>
      </c>
      <c r="B126" s="15" t="s">
        <v>967</v>
      </c>
      <c r="D126" s="26">
        <v>76300</v>
      </c>
      <c r="E126" s="15" t="s">
        <v>968</v>
      </c>
      <c r="G126" s="26">
        <v>345</v>
      </c>
      <c r="H126" s="45">
        <f>D126+D127+D128+D129+G126+G128+G129</f>
        <v>238842</v>
      </c>
    </row>
    <row r="127" spans="1:8" ht="13.5" thickTop="1">
      <c r="A127" s="9"/>
      <c r="B127" s="15" t="s">
        <v>969</v>
      </c>
      <c r="D127" s="26">
        <v>33300</v>
      </c>
    </row>
    <row r="128" spans="1:8">
      <c r="A128" s="9"/>
      <c r="B128" s="15" t="s">
        <v>970</v>
      </c>
      <c r="D128" s="26">
        <v>74483</v>
      </c>
      <c r="E128" s="15" t="s">
        <v>971</v>
      </c>
      <c r="G128" s="26">
        <v>3790</v>
      </c>
    </row>
    <row r="129" spans="1:8">
      <c r="A129" s="9"/>
      <c r="B129" s="15" t="s">
        <v>972</v>
      </c>
      <c r="D129" s="26">
        <v>46624</v>
      </c>
      <c r="E129" s="15" t="s">
        <v>973</v>
      </c>
      <c r="G129" s="26">
        <v>4000</v>
      </c>
    </row>
    <row r="130" spans="1:8" ht="13.5" thickBot="1">
      <c r="A130" s="43" t="s">
        <v>793</v>
      </c>
      <c r="B130" s="15" t="s">
        <v>974</v>
      </c>
      <c r="D130" s="26">
        <v>21575</v>
      </c>
      <c r="H130" s="45">
        <f>D130+D131+G131</f>
        <v>65293</v>
      </c>
    </row>
    <row r="131" spans="1:8" ht="13.5" thickTop="1">
      <c r="A131" s="9"/>
      <c r="B131" s="15" t="s">
        <v>975</v>
      </c>
      <c r="D131" s="26">
        <v>35018</v>
      </c>
      <c r="E131" s="15" t="s">
        <v>976</v>
      </c>
      <c r="G131" s="26">
        <v>8700</v>
      </c>
    </row>
    <row r="132" spans="1:8">
      <c r="A132" s="9"/>
    </row>
    <row r="133" spans="1:8" ht="13.5" thickBot="1">
      <c r="A133" s="43" t="s">
        <v>194</v>
      </c>
      <c r="B133" s="15" t="s">
        <v>979</v>
      </c>
      <c r="C133" s="44">
        <v>1.1000000000000001</v>
      </c>
      <c r="D133" s="26">
        <v>84300</v>
      </c>
      <c r="E133" s="15" t="s">
        <v>980</v>
      </c>
      <c r="G133" s="26">
        <v>4333</v>
      </c>
      <c r="H133" s="45">
        <f>(D133+D135+G133+G134+G135)</f>
        <v>291633</v>
      </c>
    </row>
    <row r="134" spans="1:8" ht="13.5" thickTop="1">
      <c r="A134" s="9"/>
      <c r="E134" s="15" t="s">
        <v>952</v>
      </c>
      <c r="G134" s="26">
        <v>9500</v>
      </c>
    </row>
    <row r="135" spans="1:8">
      <c r="A135" s="9"/>
      <c r="B135" s="15" t="s">
        <v>981</v>
      </c>
      <c r="C135" s="44">
        <v>1.1000000000000001</v>
      </c>
      <c r="D135" s="26">
        <v>166000</v>
      </c>
      <c r="E135" s="15" t="s">
        <v>982</v>
      </c>
      <c r="G135" s="26">
        <v>27500</v>
      </c>
    </row>
    <row r="136" spans="1:8" ht="13.5" thickBot="1">
      <c r="A136" s="43" t="s">
        <v>179</v>
      </c>
      <c r="B136" s="15" t="s">
        <v>983</v>
      </c>
      <c r="D136" s="26">
        <v>150000</v>
      </c>
      <c r="E136" s="15" t="s">
        <v>984</v>
      </c>
      <c r="G136" s="26">
        <v>157000</v>
      </c>
      <c r="H136" s="45">
        <f>D136+G136+G137+G138</f>
        <v>329100</v>
      </c>
    </row>
    <row r="137" spans="1:8" ht="13.5" thickTop="1">
      <c r="A137" s="9"/>
      <c r="E137" s="15" t="s">
        <v>985</v>
      </c>
      <c r="G137" s="26">
        <v>18500</v>
      </c>
    </row>
    <row r="138" spans="1:8">
      <c r="A138" s="9"/>
      <c r="E138" s="15" t="s">
        <v>986</v>
      </c>
      <c r="G138" s="26">
        <v>3600</v>
      </c>
    </row>
    <row r="139" spans="1:8" ht="13.5" thickBot="1">
      <c r="A139" s="43" t="s">
        <v>52</v>
      </c>
      <c r="B139" s="15" t="s">
        <v>987</v>
      </c>
      <c r="D139" s="26">
        <v>208033</v>
      </c>
      <c r="E139" s="15" t="s">
        <v>988</v>
      </c>
      <c r="G139" s="26">
        <v>9500</v>
      </c>
      <c r="H139" s="45">
        <f>D139+G139+G140+G141+G142</f>
        <v>301476</v>
      </c>
    </row>
    <row r="140" spans="1:8" ht="13.5" thickTop="1">
      <c r="A140" s="9"/>
      <c r="E140" s="15" t="s">
        <v>989</v>
      </c>
      <c r="G140" s="26">
        <v>74325</v>
      </c>
    </row>
    <row r="141" spans="1:8">
      <c r="A141" s="9"/>
      <c r="E141" s="15" t="s">
        <v>990</v>
      </c>
      <c r="G141" s="26">
        <v>3872</v>
      </c>
    </row>
    <row r="142" spans="1:8">
      <c r="A142" s="9"/>
      <c r="E142" s="15" t="s">
        <v>991</v>
      </c>
      <c r="G142" s="26">
        <v>5746</v>
      </c>
    </row>
    <row r="143" spans="1:8" ht="13.5" thickBot="1">
      <c r="A143" s="43" t="s">
        <v>39</v>
      </c>
      <c r="B143" s="15" t="s">
        <v>992</v>
      </c>
      <c r="D143" s="26">
        <v>62500</v>
      </c>
      <c r="E143" s="15" t="s">
        <v>993</v>
      </c>
      <c r="G143" s="26">
        <v>3600</v>
      </c>
      <c r="H143" s="45">
        <f>D143+G143+G144</f>
        <v>67300</v>
      </c>
    </row>
    <row r="144" spans="1:8" ht="13.5" thickTop="1">
      <c r="A144" s="9"/>
      <c r="E144" s="15" t="s">
        <v>994</v>
      </c>
      <c r="G144" s="26">
        <v>1200</v>
      </c>
    </row>
    <row r="145" spans="1:8" ht="13.5" thickBot="1">
      <c r="A145" s="43" t="s">
        <v>71</v>
      </c>
      <c r="B145" s="15" t="s">
        <v>995</v>
      </c>
      <c r="D145" s="26">
        <v>631814</v>
      </c>
      <c r="E145" s="15" t="s">
        <v>996</v>
      </c>
      <c r="G145" s="26">
        <v>630064</v>
      </c>
      <c r="H145" s="45">
        <f>D145+G145+G146</f>
        <v>1345024</v>
      </c>
    </row>
    <row r="146" spans="1:8" ht="13.5" thickTop="1">
      <c r="A146" s="9"/>
      <c r="E146" s="15" t="s">
        <v>997</v>
      </c>
      <c r="G146" s="26">
        <v>83146</v>
      </c>
    </row>
    <row r="147" spans="1:8" ht="13.5" thickBot="1">
      <c r="A147" s="43" t="s">
        <v>72</v>
      </c>
      <c r="B147" s="15" t="s">
        <v>998</v>
      </c>
      <c r="D147" s="26">
        <v>42000</v>
      </c>
      <c r="E147" s="15" t="s">
        <v>1077</v>
      </c>
      <c r="G147" s="26">
        <v>4820</v>
      </c>
      <c r="H147" s="45">
        <f>D147+D149+D150+D155+D157+G147+G148+G149+G150+G151+G152+G153+G154+G155+G156</f>
        <v>523662</v>
      </c>
    </row>
    <row r="148" spans="1:8" ht="13.5" thickTop="1">
      <c r="A148" s="48"/>
      <c r="E148" s="15" t="s">
        <v>1078</v>
      </c>
      <c r="G148" s="26">
        <v>1790</v>
      </c>
      <c r="H148" s="50"/>
    </row>
    <row r="149" spans="1:8">
      <c r="A149" s="9"/>
      <c r="B149" s="15" t="s">
        <v>999</v>
      </c>
      <c r="C149" s="44">
        <v>0.08</v>
      </c>
      <c r="D149" s="26">
        <v>70446</v>
      </c>
      <c r="E149" s="15" t="s">
        <v>1000</v>
      </c>
      <c r="F149" s="44">
        <v>1</v>
      </c>
      <c r="G149" s="26">
        <v>57674</v>
      </c>
    </row>
    <row r="150" spans="1:8">
      <c r="A150" s="9"/>
      <c r="B150" s="15" t="s">
        <v>1001</v>
      </c>
      <c r="D150" s="26">
        <v>90000</v>
      </c>
      <c r="E150" s="15" t="s">
        <v>1002</v>
      </c>
      <c r="G150" s="26">
        <v>37083</v>
      </c>
    </row>
    <row r="151" spans="1:8">
      <c r="A151" s="9"/>
      <c r="E151" s="15" t="s">
        <v>1003</v>
      </c>
      <c r="G151" s="26">
        <v>161063</v>
      </c>
    </row>
    <row r="152" spans="1:8">
      <c r="A152" s="9"/>
      <c r="E152" s="15" t="s">
        <v>1004</v>
      </c>
      <c r="G152" s="26">
        <v>4695</v>
      </c>
    </row>
    <row r="153" spans="1:8">
      <c r="A153" s="9"/>
      <c r="E153" s="15" t="s">
        <v>1079</v>
      </c>
      <c r="G153" s="26">
        <v>2395</v>
      </c>
    </row>
    <row r="154" spans="1:8">
      <c r="A154" s="9"/>
      <c r="E154" s="15" t="s">
        <v>1080</v>
      </c>
      <c r="G154" s="26">
        <v>1227</v>
      </c>
    </row>
    <row r="155" spans="1:8">
      <c r="A155" s="9"/>
      <c r="B155" s="15" t="s">
        <v>1005</v>
      </c>
      <c r="D155" s="26">
        <v>34000</v>
      </c>
      <c r="E155" s="15" t="s">
        <v>1081</v>
      </c>
      <c r="G155" s="26">
        <v>8001</v>
      </c>
    </row>
    <row r="156" spans="1:8">
      <c r="A156" s="9"/>
      <c r="E156" s="15" t="s">
        <v>1082</v>
      </c>
      <c r="G156" s="26">
        <v>6302</v>
      </c>
    </row>
    <row r="157" spans="1:8">
      <c r="A157" s="9"/>
      <c r="B157" s="15" t="s">
        <v>906</v>
      </c>
      <c r="D157" s="26">
        <v>2166</v>
      </c>
    </row>
    <row r="158" spans="1:8" ht="13.5" thickBot="1">
      <c r="A158" s="43" t="s">
        <v>53</v>
      </c>
      <c r="B158" s="15" t="s">
        <v>901</v>
      </c>
      <c r="C158" s="44">
        <v>1.04</v>
      </c>
      <c r="D158" s="26">
        <v>120039</v>
      </c>
      <c r="E158" s="15" t="s">
        <v>1006</v>
      </c>
      <c r="G158" s="26">
        <v>15000</v>
      </c>
      <c r="H158" s="45">
        <f>D158+G158</f>
        <v>135039</v>
      </c>
    </row>
    <row r="159" spans="1:8" ht="14.25" thickTop="1" thickBot="1">
      <c r="A159" s="46" t="s">
        <v>62</v>
      </c>
      <c r="B159" s="15" t="s">
        <v>1007</v>
      </c>
      <c r="C159" s="44">
        <v>1.41</v>
      </c>
      <c r="D159" s="26">
        <v>603794</v>
      </c>
      <c r="H159" s="47">
        <v>603794</v>
      </c>
    </row>
    <row r="160" spans="1:8" ht="14.25" thickTop="1" thickBot="1">
      <c r="A160" s="46" t="s">
        <v>243</v>
      </c>
      <c r="B160" s="15" t="s">
        <v>1008</v>
      </c>
      <c r="D160" s="26">
        <v>364461</v>
      </c>
      <c r="E160" s="15" t="s">
        <v>1009</v>
      </c>
      <c r="G160" s="26">
        <v>246163</v>
      </c>
      <c r="H160" s="47">
        <f>D160+G160</f>
        <v>610624</v>
      </c>
    </row>
    <row r="161" spans="1:8" ht="13.5" thickTop="1">
      <c r="A161" s="9"/>
      <c r="E161" s="15" t="s">
        <v>1010</v>
      </c>
    </row>
    <row r="162" spans="1:8" ht="13.5" thickBot="1">
      <c r="A162" s="43" t="s">
        <v>54</v>
      </c>
      <c r="B162" s="15" t="s">
        <v>1011</v>
      </c>
      <c r="C162" s="44">
        <v>1</v>
      </c>
      <c r="D162" s="26">
        <v>98328</v>
      </c>
      <c r="E162" s="15" t="s">
        <v>1012</v>
      </c>
      <c r="G162" s="26">
        <v>77575</v>
      </c>
      <c r="H162" s="45">
        <f>D162+G162</f>
        <v>175903</v>
      </c>
    </row>
    <row r="163" spans="1:8" ht="14.25" thickTop="1" thickBot="1">
      <c r="A163" s="46" t="s">
        <v>40</v>
      </c>
      <c r="B163" s="15" t="s">
        <v>802</v>
      </c>
      <c r="D163" s="26">
        <v>28400</v>
      </c>
      <c r="E163" s="15" t="s">
        <v>1013</v>
      </c>
      <c r="G163" s="26">
        <v>2400</v>
      </c>
      <c r="H163" s="47">
        <f>D163+G163+G164</f>
        <v>31800</v>
      </c>
    </row>
    <row r="164" spans="1:8" ht="13.5" thickTop="1">
      <c r="A164" s="48"/>
      <c r="E164" s="15" t="s">
        <v>1083</v>
      </c>
      <c r="G164" s="26">
        <v>1000</v>
      </c>
      <c r="H164" s="50"/>
    </row>
    <row r="165" spans="1:8" ht="13.5" thickBot="1">
      <c r="A165" s="86" t="s">
        <v>98</v>
      </c>
      <c r="B165" s="15" t="s">
        <v>977</v>
      </c>
      <c r="D165" s="26">
        <v>155000</v>
      </c>
      <c r="E165" s="15" t="s">
        <v>978</v>
      </c>
      <c r="G165" s="26">
        <v>50000</v>
      </c>
      <c r="H165" s="45">
        <f>D165+G165</f>
        <v>205000</v>
      </c>
    </row>
    <row r="166" spans="1:8" ht="13.5" thickTop="1"/>
    <row r="167" spans="1:8">
      <c r="A167" s="52" t="s">
        <v>1014</v>
      </c>
      <c r="D167" s="35"/>
      <c r="E167" s="13"/>
      <c r="F167" s="53"/>
      <c r="G167" s="35"/>
      <c r="H167" s="35"/>
    </row>
    <row r="169" spans="1:8">
      <c r="A169" t="s">
        <v>966</v>
      </c>
    </row>
  </sheetData>
  <phoneticPr fontId="0" type="noConversion"/>
  <pageMargins left="0.75" right="0.75" top="1" bottom="1" header="0.5" footer="0.5"/>
  <pageSetup scale="78" orientation="landscape" r:id="rId1"/>
  <headerFooter alignWithMargins="0">
    <oddHeader>&amp;C&amp;"Arial,Bold"&amp;12Local Funding by County and City FY05</oddHeader>
    <oddFooter xml:space="preserve">&amp;LMississippi Public Library Statistics, FY05, Local Funding&amp;R&amp;9 </oddFooter>
  </headerFooter>
  <rowBreaks count="2" manualBreakCount="2">
    <brk id="46" max="7" man="1"/>
    <brk id="12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89"/>
  <sheetViews>
    <sheetView zoomScaleNormal="100" workbookViewId="0">
      <selection activeCell="D85" sqref="D85"/>
    </sheetView>
  </sheetViews>
  <sheetFormatPr defaultRowHeight="12.75"/>
  <cols>
    <col min="1" max="1" width="53.85546875" customWidth="1"/>
    <col min="2" max="2" width="15.28515625" customWidth="1"/>
    <col min="3" max="3" width="12.7109375" customWidth="1"/>
    <col min="4" max="5" width="19" customWidth="1"/>
    <col min="6" max="6" width="16.42578125" style="56" customWidth="1"/>
    <col min="7" max="7" width="13.140625" style="56" customWidth="1"/>
  </cols>
  <sheetData>
    <row r="1" spans="1:7" ht="51">
      <c r="A1" s="9" t="s">
        <v>169</v>
      </c>
      <c r="B1" s="9" t="s">
        <v>102</v>
      </c>
      <c r="C1" s="54" t="s">
        <v>1022</v>
      </c>
      <c r="D1" s="54" t="s">
        <v>1015</v>
      </c>
      <c r="E1" s="54" t="s">
        <v>1016</v>
      </c>
      <c r="F1" s="55" t="s">
        <v>1017</v>
      </c>
      <c r="G1" s="55" t="s">
        <v>1018</v>
      </c>
    </row>
    <row r="2" spans="1:7" ht="15">
      <c r="G2" s="57"/>
    </row>
    <row r="3" spans="1:7" ht="13.5" thickBot="1">
      <c r="A3" s="58" t="s">
        <v>33</v>
      </c>
      <c r="B3" s="58" t="s">
        <v>801</v>
      </c>
      <c r="C3" s="59">
        <v>7852</v>
      </c>
      <c r="D3" s="45">
        <v>68131</v>
      </c>
      <c r="E3" s="60">
        <v>62631890</v>
      </c>
      <c r="F3" s="61">
        <f>D3/E3</f>
        <v>1.0878004799152637E-3</v>
      </c>
      <c r="G3" s="61">
        <v>1.0878004799152637E-3</v>
      </c>
    </row>
    <row r="4" spans="1:7" ht="14.25" thickTop="1" thickBot="1">
      <c r="A4" s="62" t="s">
        <v>85</v>
      </c>
      <c r="B4" s="62" t="s">
        <v>802</v>
      </c>
      <c r="C4" s="83" t="s">
        <v>29</v>
      </c>
      <c r="D4" s="47">
        <v>14500</v>
      </c>
      <c r="E4" s="63">
        <v>54001112</v>
      </c>
      <c r="F4" s="61">
        <f t="shared" ref="F4:F30" si="0">D4/E4</f>
        <v>2.6851298913992735E-4</v>
      </c>
      <c r="G4" s="64">
        <v>2.6851298913992735E-4</v>
      </c>
    </row>
    <row r="5" spans="1:7" ht="14.25" thickTop="1" thickBot="1">
      <c r="A5" s="62" t="s">
        <v>42</v>
      </c>
      <c r="B5" s="62" t="s">
        <v>804</v>
      </c>
      <c r="C5" s="83" t="s">
        <v>1030</v>
      </c>
      <c r="D5" s="47">
        <v>280000</v>
      </c>
      <c r="E5" s="63">
        <v>219935002</v>
      </c>
      <c r="F5" s="61">
        <f t="shared" si="0"/>
        <v>1.2731034053415473E-3</v>
      </c>
      <c r="G5" s="64">
        <v>1.2731034053415473E-3</v>
      </c>
    </row>
    <row r="6" spans="1:7" ht="14.25" thickTop="1" thickBot="1">
      <c r="A6" s="62" t="s">
        <v>43</v>
      </c>
      <c r="B6" s="62" t="s">
        <v>808</v>
      </c>
      <c r="C6" s="83" t="s">
        <v>1038</v>
      </c>
      <c r="D6" s="47">
        <v>228460</v>
      </c>
      <c r="E6" s="63">
        <v>162870753</v>
      </c>
      <c r="F6" s="61">
        <f t="shared" si="0"/>
        <v>1.4027073356749323E-3</v>
      </c>
      <c r="G6" s="64">
        <v>1.4027073356749323E-3</v>
      </c>
    </row>
    <row r="7" spans="1:7" ht="14.25" thickTop="1" thickBot="1">
      <c r="A7" s="62" t="s">
        <v>34</v>
      </c>
      <c r="B7" s="62" t="s">
        <v>810</v>
      </c>
      <c r="C7" s="83" t="s">
        <v>1032</v>
      </c>
      <c r="D7" s="47">
        <v>60500</v>
      </c>
      <c r="E7" s="63">
        <v>68731273</v>
      </c>
      <c r="F7" s="61">
        <f t="shared" si="0"/>
        <v>8.8023977091185258E-4</v>
      </c>
      <c r="G7" s="64">
        <v>8.8023977091185258E-4</v>
      </c>
    </row>
    <row r="8" spans="1:7" ht="14.25" thickTop="1" thickBot="1">
      <c r="A8" s="62" t="s">
        <v>79</v>
      </c>
      <c r="B8" s="62" t="s">
        <v>813</v>
      </c>
      <c r="C8" s="83" t="s">
        <v>8</v>
      </c>
      <c r="D8" s="47">
        <v>1255064</v>
      </c>
      <c r="E8" s="63">
        <v>959441654</v>
      </c>
      <c r="F8" s="61">
        <f t="shared" si="0"/>
        <v>1.3081191490566658E-3</v>
      </c>
      <c r="G8" s="64">
        <f>(F8+F9+F10+F11)/4</f>
        <v>1.1638091983442213E-3</v>
      </c>
    </row>
    <row r="9" spans="1:7" ht="14.25" thickTop="1" thickBot="1">
      <c r="B9" t="s">
        <v>819</v>
      </c>
      <c r="C9" s="83" t="s">
        <v>9</v>
      </c>
      <c r="D9" s="26">
        <v>137114</v>
      </c>
      <c r="E9" s="65">
        <v>128034950</v>
      </c>
      <c r="F9" s="61">
        <f t="shared" si="0"/>
        <v>1.0709107161755442E-3</v>
      </c>
    </row>
    <row r="10" spans="1:7" ht="14.25" thickTop="1" thickBot="1">
      <c r="B10" t="s">
        <v>824</v>
      </c>
      <c r="C10" s="83" t="s">
        <v>11</v>
      </c>
      <c r="D10" s="26">
        <v>133121</v>
      </c>
      <c r="E10" s="65">
        <v>136190170</v>
      </c>
      <c r="F10" s="61">
        <f t="shared" si="0"/>
        <v>9.7746408569722768E-4</v>
      </c>
    </row>
    <row r="11" spans="1:7" ht="14.25" thickTop="1" thickBot="1">
      <c r="B11" t="s">
        <v>827</v>
      </c>
      <c r="C11" s="83" t="s">
        <v>12</v>
      </c>
      <c r="D11" s="26">
        <v>115426</v>
      </c>
      <c r="E11" s="65">
        <v>88875177</v>
      </c>
      <c r="F11" s="61">
        <f t="shared" si="0"/>
        <v>1.2987428424474474E-3</v>
      </c>
    </row>
    <row r="12" spans="1:7" ht="14.25" thickTop="1" thickBot="1">
      <c r="A12" s="58" t="s">
        <v>65</v>
      </c>
      <c r="B12" s="58" t="s">
        <v>832</v>
      </c>
      <c r="C12" s="83" t="s">
        <v>1068</v>
      </c>
      <c r="D12" s="45">
        <v>292976</v>
      </c>
      <c r="E12" s="60">
        <v>481272144</v>
      </c>
      <c r="F12" s="61">
        <f t="shared" si="0"/>
        <v>6.0875328782793625E-4</v>
      </c>
      <c r="G12" s="61">
        <v>6.0875328782793625E-4</v>
      </c>
    </row>
    <row r="13" spans="1:7" ht="14.25" thickTop="1" thickBot="1">
      <c r="A13" s="62" t="s">
        <v>44</v>
      </c>
      <c r="B13" s="62" t="s">
        <v>834</v>
      </c>
      <c r="C13" s="83" t="s">
        <v>1039</v>
      </c>
      <c r="D13" s="47">
        <v>92000</v>
      </c>
      <c r="E13" s="63">
        <v>147396521</v>
      </c>
      <c r="F13" s="61">
        <f t="shared" si="0"/>
        <v>6.2416669929407631E-4</v>
      </c>
      <c r="G13" s="64">
        <f>(F13+F14)/2</f>
        <v>9.0092549549409292E-4</v>
      </c>
    </row>
    <row r="14" spans="1:7" ht="14.25" thickTop="1" thickBot="1">
      <c r="B14" t="s">
        <v>839</v>
      </c>
      <c r="C14" s="83" t="s">
        <v>1056</v>
      </c>
      <c r="D14" s="26">
        <v>51152</v>
      </c>
      <c r="E14" s="65">
        <v>43434391</v>
      </c>
      <c r="F14" s="61">
        <f t="shared" si="0"/>
        <v>1.1776842916941094E-3</v>
      </c>
    </row>
    <row r="15" spans="1:7" s="58" customFormat="1" ht="14.25" thickTop="1" thickBot="1">
      <c r="A15" s="58" t="s">
        <v>66</v>
      </c>
      <c r="B15" s="58" t="s">
        <v>840</v>
      </c>
      <c r="C15" s="85" t="s">
        <v>1031</v>
      </c>
      <c r="D15" s="45">
        <v>60509</v>
      </c>
      <c r="E15" s="60">
        <v>72250160</v>
      </c>
      <c r="F15" s="61">
        <f t="shared" si="0"/>
        <v>8.3749295503290238E-4</v>
      </c>
      <c r="G15" s="61">
        <f>(F15+F16+F17)/3</f>
        <v>9.2012640222319199E-4</v>
      </c>
    </row>
    <row r="16" spans="1:7" ht="14.25" thickTop="1" thickBot="1">
      <c r="B16" t="s">
        <v>844</v>
      </c>
      <c r="C16" s="84" t="s">
        <v>1033</v>
      </c>
      <c r="D16" s="26">
        <v>64000</v>
      </c>
      <c r="E16" s="65">
        <v>80199830</v>
      </c>
      <c r="F16" s="61">
        <f t="shared" si="0"/>
        <v>7.9800667906652673E-4</v>
      </c>
    </row>
    <row r="17" spans="1:7" ht="14.25" thickTop="1" thickBot="1">
      <c r="B17" t="s">
        <v>846</v>
      </c>
      <c r="C17" s="83" t="s">
        <v>5</v>
      </c>
      <c r="D17" s="26">
        <v>155000</v>
      </c>
      <c r="E17" s="65">
        <v>137792528</v>
      </c>
      <c r="F17" s="61">
        <f t="shared" si="0"/>
        <v>1.124879572570147E-3</v>
      </c>
    </row>
    <row r="18" spans="1:7" ht="14.25" thickTop="1" thickBot="1">
      <c r="A18" s="58" t="s">
        <v>45</v>
      </c>
      <c r="B18" s="58" t="s">
        <v>849</v>
      </c>
      <c r="C18" s="83" t="s">
        <v>1036</v>
      </c>
      <c r="D18" s="45">
        <v>78286</v>
      </c>
      <c r="E18" s="60">
        <v>136085237</v>
      </c>
      <c r="F18" s="61">
        <f t="shared" si="0"/>
        <v>5.7527180556697709E-4</v>
      </c>
      <c r="G18" s="61">
        <f>(F18+F19)/2</f>
        <v>7.2969253886056044E-4</v>
      </c>
    </row>
    <row r="19" spans="1:7" ht="14.25" thickTop="1" thickBot="1">
      <c r="B19" t="s">
        <v>854</v>
      </c>
      <c r="C19" s="83" t="s">
        <v>1055</v>
      </c>
      <c r="D19" s="26">
        <v>98440</v>
      </c>
      <c r="E19" s="65">
        <v>111343199</v>
      </c>
      <c r="F19" s="61">
        <f t="shared" si="0"/>
        <v>8.841132721541439E-4</v>
      </c>
    </row>
    <row r="20" spans="1:7" ht="14.25" thickTop="1" thickBot="1">
      <c r="A20" s="58" t="s">
        <v>46</v>
      </c>
      <c r="B20" s="58" t="s">
        <v>857</v>
      </c>
      <c r="C20" s="83" t="s">
        <v>1046</v>
      </c>
      <c r="D20" s="45">
        <v>80200</v>
      </c>
      <c r="E20" s="60">
        <v>153549174</v>
      </c>
      <c r="F20" s="61">
        <f t="shared" si="0"/>
        <v>5.2230824764970736E-4</v>
      </c>
      <c r="G20" s="61">
        <v>5.2230824764970736E-4</v>
      </c>
    </row>
    <row r="21" spans="1:7" ht="14.25" thickTop="1" thickBot="1">
      <c r="A21" s="62" t="s">
        <v>80</v>
      </c>
      <c r="B21" s="62" t="s">
        <v>858</v>
      </c>
      <c r="C21" s="83" t="s">
        <v>1041</v>
      </c>
      <c r="D21" s="47">
        <v>1013250</v>
      </c>
      <c r="E21" s="63">
        <v>1082324531</v>
      </c>
      <c r="F21" s="61">
        <f t="shared" si="0"/>
        <v>9.3617946464155308E-4</v>
      </c>
      <c r="G21" s="64">
        <f>(F21+F22+F23+F24+F25)/5</f>
        <v>1.0441793482511385E-3</v>
      </c>
    </row>
    <row r="22" spans="1:7" ht="14.25" thickTop="1" thickBot="1">
      <c r="B22" t="s">
        <v>863</v>
      </c>
      <c r="C22" s="83" t="s">
        <v>1060</v>
      </c>
      <c r="D22" s="26">
        <v>288941</v>
      </c>
      <c r="E22" s="65">
        <v>296836658</v>
      </c>
      <c r="F22" s="61">
        <f t="shared" si="0"/>
        <v>9.7340066401097936E-4</v>
      </c>
    </row>
    <row r="23" spans="1:7" ht="14.25" thickTop="1" thickBot="1">
      <c r="B23" t="s">
        <v>865</v>
      </c>
      <c r="C23" s="83" t="s">
        <v>1</v>
      </c>
      <c r="D23" s="26">
        <v>278626</v>
      </c>
      <c r="E23" s="65">
        <v>227747655</v>
      </c>
      <c r="F23" s="61">
        <f t="shared" si="0"/>
        <v>1.2233978874557458E-3</v>
      </c>
    </row>
    <row r="24" spans="1:7" ht="14.25" thickTop="1" thickBot="1">
      <c r="B24" t="s">
        <v>869</v>
      </c>
      <c r="C24" s="83" t="s">
        <v>16</v>
      </c>
      <c r="D24" s="26">
        <v>150000</v>
      </c>
      <c r="E24" s="65">
        <v>133447860</v>
      </c>
      <c r="F24" s="61">
        <f t="shared" si="0"/>
        <v>1.124034510557157E-3</v>
      </c>
    </row>
    <row r="25" spans="1:7" ht="14.25" thickTop="1" thickBot="1">
      <c r="B25" t="s">
        <v>872</v>
      </c>
      <c r="C25" s="83" t="s">
        <v>19</v>
      </c>
      <c r="D25" s="26">
        <v>248000</v>
      </c>
      <c r="E25" s="65">
        <v>257292314</v>
      </c>
      <c r="F25" s="61">
        <f t="shared" si="0"/>
        <v>9.6388421459025781E-4</v>
      </c>
    </row>
    <row r="26" spans="1:7" ht="14.25" thickTop="1" thickBot="1">
      <c r="A26" s="58" t="s">
        <v>47</v>
      </c>
      <c r="B26" s="58" t="s">
        <v>873</v>
      </c>
      <c r="C26" s="83" t="s">
        <v>1066</v>
      </c>
      <c r="D26" s="45">
        <v>171935</v>
      </c>
      <c r="E26" s="60">
        <v>182599293</v>
      </c>
      <c r="F26" s="61">
        <f t="shared" si="0"/>
        <v>9.4159729304099768E-4</v>
      </c>
      <c r="G26" s="61">
        <v>9.4159729304099768E-4</v>
      </c>
    </row>
    <row r="27" spans="1:7" ht="14.25" thickTop="1" thickBot="1">
      <c r="A27" s="62" t="s">
        <v>56</v>
      </c>
      <c r="B27" s="62" t="s">
        <v>875</v>
      </c>
      <c r="C27" s="83" t="s">
        <v>1047</v>
      </c>
      <c r="D27" s="47">
        <v>885195</v>
      </c>
      <c r="E27" s="63">
        <v>431623181</v>
      </c>
      <c r="F27" s="61">
        <f t="shared" si="0"/>
        <v>2.0508513883548806E-3</v>
      </c>
      <c r="G27" s="64">
        <f>D27/E27</f>
        <v>2.0508513883548806E-3</v>
      </c>
    </row>
    <row r="28" spans="1:7" ht="14.25" thickTop="1" thickBot="1">
      <c r="A28" s="62" t="s">
        <v>35</v>
      </c>
      <c r="B28" s="62" t="s">
        <v>878</v>
      </c>
      <c r="C28" s="83" t="s">
        <v>1035</v>
      </c>
      <c r="D28" s="47">
        <v>47250</v>
      </c>
      <c r="E28" s="63">
        <v>56910083</v>
      </c>
      <c r="F28" s="61">
        <f t="shared" si="0"/>
        <v>8.302570917002528E-4</v>
      </c>
      <c r="G28" s="64">
        <v>8.302570917002528E-4</v>
      </c>
    </row>
    <row r="29" spans="1:7" ht="14.25" thickTop="1" thickBot="1">
      <c r="A29" s="62" t="s">
        <v>81</v>
      </c>
      <c r="B29" s="62" t="s">
        <v>880</v>
      </c>
      <c r="C29" s="83" t="s">
        <v>1048</v>
      </c>
      <c r="D29" s="47">
        <v>995941</v>
      </c>
      <c r="E29" s="63">
        <v>1628234850</v>
      </c>
      <c r="F29" s="61">
        <f t="shared" si="0"/>
        <v>6.116691336019494E-4</v>
      </c>
      <c r="G29" s="64">
        <v>6.116691336019494E-4</v>
      </c>
    </row>
    <row r="30" spans="1:7" ht="14.25" thickTop="1" thickBot="1">
      <c r="A30" s="62" t="s">
        <v>36</v>
      </c>
      <c r="B30" s="62" t="s">
        <v>885</v>
      </c>
      <c r="C30" s="83" t="s">
        <v>1051</v>
      </c>
      <c r="D30" s="47">
        <v>40000</v>
      </c>
      <c r="E30" s="63">
        <v>53982581</v>
      </c>
      <c r="F30" s="61">
        <f t="shared" si="0"/>
        <v>7.4097976160124692E-4</v>
      </c>
      <c r="G30" s="64">
        <v>7.4097976160124692E-4</v>
      </c>
    </row>
    <row r="31" spans="1:7" ht="14.25" thickTop="1" thickBot="1">
      <c r="A31" s="62" t="s">
        <v>83</v>
      </c>
      <c r="B31" s="62" t="s">
        <v>888</v>
      </c>
      <c r="C31" s="83" t="s">
        <v>1049</v>
      </c>
      <c r="D31" s="47">
        <v>1504102</v>
      </c>
      <c r="E31" s="63">
        <v>1567675053</v>
      </c>
      <c r="F31" s="64">
        <f>D31/E31</f>
        <v>9.5944755714627041E-4</v>
      </c>
      <c r="G31" s="64">
        <f>D31/E31</f>
        <v>9.5944755714627041E-4</v>
      </c>
    </row>
    <row r="32" spans="1:7" ht="14.25" thickTop="1" thickBot="1">
      <c r="A32" s="62" t="s">
        <v>82</v>
      </c>
      <c r="B32" s="62" t="s">
        <v>891</v>
      </c>
      <c r="C32" s="83" t="s">
        <v>1044</v>
      </c>
      <c r="D32" s="47">
        <v>92900</v>
      </c>
      <c r="E32" s="63">
        <v>101375062</v>
      </c>
      <c r="F32" s="64">
        <f t="shared" ref="F32:F86" si="1">D32/E32</f>
        <v>9.1639894632074303E-4</v>
      </c>
      <c r="G32" s="64">
        <f>(F32+F33)/2</f>
        <v>1.345312991601184E-3</v>
      </c>
    </row>
    <row r="33" spans="1:7" ht="14.25" thickTop="1" thickBot="1">
      <c r="B33" t="s">
        <v>889</v>
      </c>
      <c r="C33" s="83" t="s">
        <v>1054</v>
      </c>
      <c r="D33" s="26">
        <v>2079618</v>
      </c>
      <c r="E33" s="65">
        <v>1172126203</v>
      </c>
      <c r="F33" s="64">
        <f t="shared" si="1"/>
        <v>1.7742270368816249E-3</v>
      </c>
    </row>
    <row r="34" spans="1:7" ht="14.25" thickTop="1" thickBot="1">
      <c r="A34" s="58" t="s">
        <v>48</v>
      </c>
      <c r="B34" s="58" t="s">
        <v>896</v>
      </c>
      <c r="C34" s="83" t="s">
        <v>1059</v>
      </c>
      <c r="D34" s="45">
        <v>32834</v>
      </c>
      <c r="E34" s="60">
        <v>49984908</v>
      </c>
      <c r="F34" s="64">
        <f t="shared" si="1"/>
        <v>6.5687827213766208E-4</v>
      </c>
      <c r="G34" s="61">
        <f>(F34+F35)/2</f>
        <v>6.8715102171095865E-4</v>
      </c>
    </row>
    <row r="35" spans="1:7" ht="14.25" thickTop="1" thickBot="1">
      <c r="B35" t="s">
        <v>899</v>
      </c>
      <c r="C35" s="83" t="s">
        <v>1075</v>
      </c>
      <c r="D35" s="26">
        <v>71300</v>
      </c>
      <c r="E35" s="65">
        <v>99383381</v>
      </c>
      <c r="F35" s="64">
        <f t="shared" si="1"/>
        <v>7.1742377128425523E-4</v>
      </c>
    </row>
    <row r="36" spans="1:7" ht="14.25" thickTop="1" thickBot="1">
      <c r="A36" s="58" t="s">
        <v>57</v>
      </c>
      <c r="B36" s="58" t="s">
        <v>902</v>
      </c>
      <c r="C36" s="83" t="s">
        <v>1061</v>
      </c>
      <c r="D36" s="45">
        <v>386263</v>
      </c>
      <c r="E36" s="60">
        <v>329293484</v>
      </c>
      <c r="F36" s="64">
        <f t="shared" si="1"/>
        <v>1.1730052939644563E-3</v>
      </c>
      <c r="G36" s="61">
        <v>1.1730052939644563E-3</v>
      </c>
    </row>
    <row r="37" spans="1:7" ht="14.25" thickTop="1" thickBot="1">
      <c r="A37" s="62" t="s">
        <v>67</v>
      </c>
      <c r="B37" s="62" t="s">
        <v>903</v>
      </c>
      <c r="C37" s="83" t="s">
        <v>1058</v>
      </c>
      <c r="D37" s="47">
        <v>240000</v>
      </c>
      <c r="E37" s="63">
        <v>364436993</v>
      </c>
      <c r="F37" s="64">
        <f t="shared" si="1"/>
        <v>6.5855005010427136E-4</v>
      </c>
      <c r="G37" s="64">
        <v>6.5855005010427136E-4</v>
      </c>
    </row>
    <row r="38" spans="1:7" ht="14.25" thickTop="1" thickBot="1">
      <c r="A38" s="58" t="s">
        <v>461</v>
      </c>
      <c r="B38" s="58" t="s">
        <v>908</v>
      </c>
      <c r="C38" s="83" t="s">
        <v>1053</v>
      </c>
      <c r="D38" s="45">
        <v>77500</v>
      </c>
      <c r="E38" s="60">
        <v>98286247</v>
      </c>
      <c r="F38" s="64">
        <f t="shared" si="1"/>
        <v>7.8851316807325032E-4</v>
      </c>
      <c r="G38" s="61">
        <f>(F38+F39)/2</f>
        <v>6.844151152135831E-4</v>
      </c>
    </row>
    <row r="39" spans="1:7" ht="14.25" thickTop="1" thickBot="1">
      <c r="B39" t="s">
        <v>906</v>
      </c>
      <c r="C39" s="83" t="s">
        <v>1065</v>
      </c>
      <c r="D39" s="26">
        <v>381825</v>
      </c>
      <c r="E39" s="65">
        <v>657959286</v>
      </c>
      <c r="F39" s="64">
        <f t="shared" si="1"/>
        <v>5.8031706235391587E-4</v>
      </c>
    </row>
    <row r="40" spans="1:7" ht="14.25" thickTop="1" thickBot="1">
      <c r="A40" s="58" t="s">
        <v>58</v>
      </c>
      <c r="B40" s="58" t="s">
        <v>913</v>
      </c>
      <c r="C40" s="83" t="s">
        <v>1043</v>
      </c>
      <c r="D40" s="45">
        <v>52500</v>
      </c>
      <c r="E40" s="60">
        <v>54569273</v>
      </c>
      <c r="F40" s="64">
        <f t="shared" si="1"/>
        <v>9.6207988697228936E-4</v>
      </c>
      <c r="G40" s="61">
        <f>(F40+F41+F42)/3</f>
        <v>9.1937581024271661E-4</v>
      </c>
    </row>
    <row r="41" spans="1:7" ht="14.25" thickTop="1" thickBot="1">
      <c r="B41" t="s">
        <v>912</v>
      </c>
      <c r="C41" s="83" t="s">
        <v>1063</v>
      </c>
      <c r="D41" s="26">
        <v>102000</v>
      </c>
      <c r="E41" s="65">
        <v>98262731</v>
      </c>
      <c r="F41" s="64">
        <f t="shared" si="1"/>
        <v>1.0380334330418722E-3</v>
      </c>
    </row>
    <row r="42" spans="1:7" ht="14.25" thickTop="1" thickBot="1">
      <c r="B42" t="s">
        <v>910</v>
      </c>
      <c r="C42" s="83" t="s">
        <v>1067</v>
      </c>
      <c r="D42" s="26">
        <v>159650</v>
      </c>
      <c r="E42" s="65">
        <v>210616132</v>
      </c>
      <c r="F42" s="64">
        <f t="shared" si="1"/>
        <v>7.5801411071398843E-4</v>
      </c>
    </row>
    <row r="43" spans="1:7" ht="14.25" thickTop="1" thickBot="1">
      <c r="A43" s="58" t="s">
        <v>86</v>
      </c>
      <c r="B43" s="58" t="s">
        <v>880</v>
      </c>
      <c r="C43" s="83" t="s">
        <v>1048</v>
      </c>
      <c r="D43" s="45">
        <v>0</v>
      </c>
      <c r="E43" s="60">
        <v>1628234850</v>
      </c>
      <c r="F43" s="64">
        <f t="shared" si="1"/>
        <v>0</v>
      </c>
      <c r="G43" s="61"/>
    </row>
    <row r="44" spans="1:7" ht="14.25" thickTop="1" thickBot="1">
      <c r="A44" s="58" t="s">
        <v>75</v>
      </c>
      <c r="B44" s="58" t="s">
        <v>918</v>
      </c>
      <c r="C44" s="83" t="s">
        <v>1069</v>
      </c>
      <c r="D44" s="45">
        <v>1004109</v>
      </c>
      <c r="E44" s="60">
        <v>990846891</v>
      </c>
      <c r="F44" s="64">
        <f t="shared" si="1"/>
        <v>1.0133846198847284E-3</v>
      </c>
      <c r="G44" s="61">
        <v>1.0133846198847284E-3</v>
      </c>
    </row>
    <row r="45" spans="1:7" ht="14.25" thickTop="1" thickBot="1">
      <c r="A45" s="62" t="s">
        <v>37</v>
      </c>
      <c r="B45" s="62" t="s">
        <v>852</v>
      </c>
      <c r="C45" s="83" t="s">
        <v>7</v>
      </c>
      <c r="D45" s="47">
        <v>34000</v>
      </c>
      <c r="E45" s="63">
        <v>46642352</v>
      </c>
      <c r="F45" s="64">
        <f t="shared" si="1"/>
        <v>7.2895123299099491E-4</v>
      </c>
      <c r="G45" s="64">
        <f>D45/E45</f>
        <v>7.2895123299099491E-4</v>
      </c>
    </row>
    <row r="46" spans="1:7" ht="14.25" thickTop="1" thickBot="1">
      <c r="A46" s="62" t="s">
        <v>49</v>
      </c>
      <c r="B46" s="62" t="s">
        <v>924</v>
      </c>
      <c r="C46" s="83" t="s">
        <v>1071</v>
      </c>
      <c r="D46" s="47">
        <v>135165</v>
      </c>
      <c r="E46" s="63">
        <v>160733410</v>
      </c>
      <c r="F46" s="64">
        <f t="shared" si="1"/>
        <v>8.4092660013870173E-4</v>
      </c>
      <c r="G46" s="64">
        <f>D46/E46</f>
        <v>8.4092660013870173E-4</v>
      </c>
    </row>
    <row r="47" spans="1:7" ht="14.25" thickTop="1" thickBot="1">
      <c r="A47" s="62" t="s">
        <v>68</v>
      </c>
      <c r="B47" s="62" t="s">
        <v>926</v>
      </c>
      <c r="C47" s="83" t="s">
        <v>1062</v>
      </c>
      <c r="D47" s="47">
        <v>800203</v>
      </c>
      <c r="E47" s="63">
        <v>479284308</v>
      </c>
      <c r="F47" s="64">
        <f t="shared" si="1"/>
        <v>1.6695789673130713E-3</v>
      </c>
      <c r="G47" s="64">
        <f>D47/E47</f>
        <v>1.6695789673130713E-3</v>
      </c>
    </row>
    <row r="48" spans="1:7" ht="14.25" thickTop="1" thickBot="1">
      <c r="A48" s="62" t="s">
        <v>76</v>
      </c>
      <c r="B48" s="62" t="s">
        <v>927</v>
      </c>
      <c r="C48" s="83" t="s">
        <v>1028</v>
      </c>
      <c r="D48" s="47">
        <v>194933</v>
      </c>
      <c r="E48" s="63">
        <v>211029916</v>
      </c>
      <c r="F48" s="64">
        <f t="shared" si="1"/>
        <v>9.2372211340879275E-4</v>
      </c>
      <c r="G48" s="64">
        <f>(F48+F49+F50+F51+F52)/5</f>
        <v>1.2637155873455436E-3</v>
      </c>
    </row>
    <row r="49" spans="1:7" ht="14.25" thickTop="1" thickBot="1">
      <c r="B49" t="s">
        <v>929</v>
      </c>
      <c r="C49" s="83" t="s">
        <v>1050</v>
      </c>
      <c r="D49" s="26">
        <v>129372</v>
      </c>
      <c r="E49" s="65">
        <v>99700858</v>
      </c>
      <c r="F49" s="64">
        <f t="shared" si="1"/>
        <v>1.2976016715924351E-3</v>
      </c>
    </row>
    <row r="50" spans="1:7" ht="14.25" thickTop="1" thickBot="1">
      <c r="B50" t="s">
        <v>936</v>
      </c>
      <c r="C50" s="83" t="s">
        <v>1064</v>
      </c>
      <c r="D50" s="26">
        <v>129500</v>
      </c>
      <c r="E50" s="65">
        <v>105706507</v>
      </c>
      <c r="F50" s="64">
        <f t="shared" si="1"/>
        <v>1.2250901451128263E-3</v>
      </c>
    </row>
    <row r="51" spans="1:7" ht="14.25" thickTop="1" thickBot="1">
      <c r="B51" t="s">
        <v>939</v>
      </c>
      <c r="C51" s="83" t="s">
        <v>1073</v>
      </c>
      <c r="D51" s="26">
        <v>105459</v>
      </c>
      <c r="E51" s="65">
        <v>54931747</v>
      </c>
      <c r="F51" s="64">
        <f t="shared" si="1"/>
        <v>1.9198187889418481E-3</v>
      </c>
    </row>
    <row r="52" spans="1:7" ht="14.25" thickTop="1" thickBot="1">
      <c r="B52" t="s">
        <v>943</v>
      </c>
      <c r="C52" s="83" t="s">
        <v>27</v>
      </c>
      <c r="D52" s="26">
        <v>104292</v>
      </c>
      <c r="E52" s="65">
        <v>109510709</v>
      </c>
      <c r="F52" s="64">
        <f t="shared" si="1"/>
        <v>9.5234521767181694E-4</v>
      </c>
    </row>
    <row r="53" spans="1:7" ht="14.25" thickTop="1" thickBot="1">
      <c r="A53" s="58" t="s">
        <v>59</v>
      </c>
      <c r="B53" s="58" t="s">
        <v>945</v>
      </c>
      <c r="C53" s="83" t="s">
        <v>1025</v>
      </c>
      <c r="D53" s="45">
        <v>0</v>
      </c>
      <c r="E53" s="60">
        <v>184354806</v>
      </c>
      <c r="F53" s="64">
        <f t="shared" si="1"/>
        <v>0</v>
      </c>
      <c r="G53" s="61">
        <f>(F53+F54)/2</f>
        <v>3.2873497630934865E-4</v>
      </c>
    </row>
    <row r="54" spans="1:7" ht="14.25" thickTop="1" thickBot="1">
      <c r="B54" t="s">
        <v>947</v>
      </c>
      <c r="C54" s="83" t="s">
        <v>26</v>
      </c>
      <c r="D54" s="26">
        <v>72000</v>
      </c>
      <c r="E54" s="65">
        <v>109510708</v>
      </c>
      <c r="F54" s="64">
        <f t="shared" si="1"/>
        <v>6.5746995261869729E-4</v>
      </c>
    </row>
    <row r="55" spans="1:7" ht="14.25" thickTop="1" thickBot="1">
      <c r="A55" s="58" t="s">
        <v>50</v>
      </c>
      <c r="B55" s="58" t="s">
        <v>948</v>
      </c>
      <c r="C55" s="83" t="s">
        <v>1074</v>
      </c>
      <c r="D55" s="45">
        <v>178176</v>
      </c>
      <c r="E55" s="60">
        <v>134357464</v>
      </c>
      <c r="F55" s="64">
        <f t="shared" si="1"/>
        <v>1.3261339913352339E-3</v>
      </c>
      <c r="G55" s="64">
        <f>D55/E55</f>
        <v>1.3261339913352339E-3</v>
      </c>
    </row>
    <row r="56" spans="1:7" ht="14.25" thickTop="1" thickBot="1">
      <c r="A56" s="62" t="s">
        <v>77</v>
      </c>
      <c r="B56" s="62" t="s">
        <v>950</v>
      </c>
      <c r="C56" s="83" t="s">
        <v>1026</v>
      </c>
      <c r="D56" s="47">
        <v>120210</v>
      </c>
      <c r="E56" s="63">
        <v>172828478</v>
      </c>
      <c r="F56" s="64">
        <f t="shared" si="1"/>
        <v>6.955450941366272E-4</v>
      </c>
      <c r="G56" s="64">
        <f>(F56+F57+F58+F59)/4</f>
        <v>8.4776628274423017E-4</v>
      </c>
    </row>
    <row r="57" spans="1:7" ht="14.25" thickTop="1" thickBot="1">
      <c r="B57" t="s">
        <v>952</v>
      </c>
      <c r="C57" s="83" t="s">
        <v>6</v>
      </c>
      <c r="D57" s="26">
        <v>82250</v>
      </c>
      <c r="E57" s="65">
        <v>102607928</v>
      </c>
      <c r="F57" s="64">
        <f t="shared" si="1"/>
        <v>8.015949800682068E-4</v>
      </c>
    </row>
    <row r="58" spans="1:7" ht="14.25" thickTop="1" thickBot="1">
      <c r="B58" t="s">
        <v>953</v>
      </c>
      <c r="C58" s="83" t="s">
        <v>17</v>
      </c>
      <c r="D58" s="26">
        <v>110000</v>
      </c>
      <c r="E58" s="65">
        <v>96564491</v>
      </c>
      <c r="F58" s="64">
        <f t="shared" si="1"/>
        <v>1.1391350884871335E-3</v>
      </c>
    </row>
    <row r="59" spans="1:7" ht="14.25" thickTop="1" thickBot="1">
      <c r="B59" t="s">
        <v>954</v>
      </c>
      <c r="C59" s="83" t="s">
        <v>18</v>
      </c>
      <c r="D59" s="26">
        <v>91980</v>
      </c>
      <c r="E59" s="65">
        <v>121861715</v>
      </c>
      <c r="F59" s="64">
        <f t="shared" si="1"/>
        <v>7.5478996828495315E-4</v>
      </c>
    </row>
    <row r="60" spans="1:7" ht="14.25" thickTop="1" thickBot="1">
      <c r="A60" s="58" t="s">
        <v>38</v>
      </c>
      <c r="B60" s="58" t="s">
        <v>955</v>
      </c>
      <c r="C60" s="83" t="s">
        <v>1076</v>
      </c>
      <c r="D60" s="45">
        <v>51398</v>
      </c>
      <c r="E60" s="60">
        <v>59234026</v>
      </c>
      <c r="F60" s="64">
        <f t="shared" si="1"/>
        <v>8.6771073099100172E-4</v>
      </c>
      <c r="G60" s="64">
        <v>8.6771073099100172E-4</v>
      </c>
    </row>
    <row r="61" spans="1:7" ht="14.25" thickTop="1" thickBot="1">
      <c r="A61" s="62" t="s">
        <v>60</v>
      </c>
      <c r="B61" s="62" t="s">
        <v>957</v>
      </c>
      <c r="C61" s="83" t="s">
        <v>2</v>
      </c>
      <c r="D61" s="47">
        <v>266000</v>
      </c>
      <c r="E61" s="63">
        <v>278649549</v>
      </c>
      <c r="F61" s="64">
        <f t="shared" si="1"/>
        <v>9.5460409304305033E-4</v>
      </c>
      <c r="G61" s="64">
        <v>9.5460409304305033E-4</v>
      </c>
    </row>
    <row r="62" spans="1:7" ht="14.25" thickTop="1" thickBot="1">
      <c r="A62" s="62" t="s">
        <v>69</v>
      </c>
      <c r="B62" s="62" t="s">
        <v>962</v>
      </c>
      <c r="C62" s="83" t="s">
        <v>1027</v>
      </c>
      <c r="D62" s="47">
        <v>81502</v>
      </c>
      <c r="E62" s="63">
        <v>89093057</v>
      </c>
      <c r="F62" s="64">
        <f t="shared" si="1"/>
        <v>9.1479631235462041E-4</v>
      </c>
      <c r="G62" s="64">
        <f>(F62+F63+F64)/3</f>
        <v>1.1106275671233304E-3</v>
      </c>
    </row>
    <row r="63" spans="1:7" ht="14.25" thickTop="1" thickBot="1">
      <c r="B63" t="s">
        <v>960</v>
      </c>
      <c r="C63" s="83" t="s">
        <v>4</v>
      </c>
      <c r="D63" s="26">
        <v>288759</v>
      </c>
      <c r="E63" s="65">
        <v>220283932</v>
      </c>
      <c r="F63" s="64">
        <f t="shared" si="1"/>
        <v>1.3108491272073354E-3</v>
      </c>
    </row>
    <row r="64" spans="1:7" ht="14.25" thickTop="1" thickBot="1">
      <c r="B64" t="s">
        <v>964</v>
      </c>
      <c r="C64" s="83" t="s">
        <v>21</v>
      </c>
      <c r="D64" s="26">
        <v>86982</v>
      </c>
      <c r="E64" s="65">
        <v>78628702</v>
      </c>
      <c r="F64" s="64">
        <f t="shared" si="1"/>
        <v>1.1062372618080355E-3</v>
      </c>
    </row>
    <row r="65" spans="1:7" s="58" customFormat="1" ht="14.25" thickTop="1" thickBot="1">
      <c r="A65" s="58" t="s">
        <v>70</v>
      </c>
      <c r="B65" s="58" t="s">
        <v>967</v>
      </c>
      <c r="C65" s="85" t="s">
        <v>1040</v>
      </c>
      <c r="D65" s="45">
        <v>76300</v>
      </c>
      <c r="E65" s="60">
        <v>148045980</v>
      </c>
      <c r="F65" s="64">
        <f t="shared" si="1"/>
        <v>5.1538042437896661E-4</v>
      </c>
      <c r="G65" s="61">
        <f>(F65+F66+F67+F68)/4</f>
        <v>5.7245845003353038E-4</v>
      </c>
    </row>
    <row r="66" spans="1:7" ht="14.25" thickTop="1" thickBot="1">
      <c r="B66" t="s">
        <v>969</v>
      </c>
      <c r="C66" s="84" t="s">
        <v>1045</v>
      </c>
      <c r="D66" s="26">
        <v>33300</v>
      </c>
      <c r="E66" s="65">
        <v>153549174</v>
      </c>
      <c r="F66" s="61">
        <f t="shared" si="1"/>
        <v>2.1686863649295827E-4</v>
      </c>
    </row>
    <row r="67" spans="1:7" ht="14.25" thickTop="1" thickBot="1">
      <c r="B67" t="s">
        <v>970</v>
      </c>
      <c r="C67" s="83" t="s">
        <v>3</v>
      </c>
      <c r="D67" s="26">
        <v>74483</v>
      </c>
      <c r="E67" s="65">
        <v>77095868</v>
      </c>
      <c r="F67" s="64">
        <f t="shared" si="1"/>
        <v>9.6610884515886122E-4</v>
      </c>
    </row>
    <row r="68" spans="1:7" ht="14.25" thickTop="1" thickBot="1">
      <c r="B68" t="s">
        <v>972</v>
      </c>
      <c r="C68" s="83" t="s">
        <v>13</v>
      </c>
      <c r="D68" s="26">
        <v>46624</v>
      </c>
      <c r="E68" s="65">
        <v>78826543</v>
      </c>
      <c r="F68" s="64">
        <f t="shared" si="1"/>
        <v>5.9147589410333526E-4</v>
      </c>
    </row>
    <row r="69" spans="1:7" ht="14.25" thickTop="1" thickBot="1">
      <c r="A69" s="58" t="s">
        <v>30</v>
      </c>
      <c r="B69" s="58" t="s">
        <v>974</v>
      </c>
      <c r="C69" s="85" t="s">
        <v>1052</v>
      </c>
      <c r="D69" s="45">
        <v>21575</v>
      </c>
      <c r="E69" s="60">
        <v>23013602</v>
      </c>
      <c r="F69" s="64">
        <f t="shared" si="1"/>
        <v>9.3748905538559326E-4</v>
      </c>
      <c r="G69" s="61">
        <f>(F69+F70)/2</f>
        <v>9.0194829906205276E-4</v>
      </c>
    </row>
    <row r="70" spans="1:7" ht="14.25" thickTop="1" thickBot="1">
      <c r="B70" t="s">
        <v>975</v>
      </c>
      <c r="C70" s="84" t="s">
        <v>10</v>
      </c>
      <c r="D70" s="26">
        <v>35018</v>
      </c>
      <c r="E70" s="65">
        <v>40417469</v>
      </c>
      <c r="F70" s="64">
        <f t="shared" si="1"/>
        <v>8.6640754273851236E-4</v>
      </c>
    </row>
    <row r="71" spans="1:7" ht="14.25" thickTop="1" thickBot="1">
      <c r="A71" s="58" t="s">
        <v>51</v>
      </c>
      <c r="B71" s="58" t="s">
        <v>979</v>
      </c>
      <c r="C71" s="85" t="s">
        <v>1057</v>
      </c>
      <c r="D71" s="45">
        <v>84300</v>
      </c>
      <c r="E71" s="60">
        <v>71164145</v>
      </c>
      <c r="F71" s="64">
        <f t="shared" si="1"/>
        <v>1.1845852992402285E-3</v>
      </c>
      <c r="G71" s="61">
        <f>(F71+F72)/2</f>
        <v>1.2399291295473042E-3</v>
      </c>
    </row>
    <row r="72" spans="1:7" ht="14.25" thickTop="1" thickBot="1">
      <c r="B72" t="s">
        <v>981</v>
      </c>
      <c r="C72" s="84" t="s">
        <v>1070</v>
      </c>
      <c r="D72" s="26">
        <v>166000</v>
      </c>
      <c r="E72" s="65">
        <v>128158315</v>
      </c>
      <c r="F72" s="64">
        <f t="shared" si="1"/>
        <v>1.2952729598543801E-3</v>
      </c>
    </row>
    <row r="73" spans="1:7" ht="14.25" thickTop="1" thickBot="1">
      <c r="A73" s="58" t="s">
        <v>61</v>
      </c>
      <c r="B73" s="58" t="s">
        <v>983</v>
      </c>
      <c r="C73" s="83" t="s">
        <v>0</v>
      </c>
      <c r="D73" s="45">
        <v>150000</v>
      </c>
      <c r="E73" s="60">
        <v>249324770</v>
      </c>
      <c r="F73" s="64">
        <f t="shared" si="1"/>
        <v>6.0162494083520058E-4</v>
      </c>
      <c r="G73" s="61">
        <v>6.0162494083520058E-4</v>
      </c>
    </row>
    <row r="74" spans="1:7" ht="14.25" thickTop="1" thickBot="1">
      <c r="A74" s="62" t="s">
        <v>52</v>
      </c>
      <c r="B74" s="62" t="s">
        <v>987</v>
      </c>
      <c r="C74" s="83" t="s">
        <v>14</v>
      </c>
      <c r="D74" s="47">
        <v>208033</v>
      </c>
      <c r="E74" s="63">
        <v>143239307</v>
      </c>
      <c r="F74" s="64">
        <f t="shared" si="1"/>
        <v>1.4523457586959703E-3</v>
      </c>
      <c r="G74" s="64">
        <v>1.4523457586959703E-3</v>
      </c>
    </row>
    <row r="75" spans="1:7" ht="14.25" thickTop="1" thickBot="1">
      <c r="A75" s="62" t="s">
        <v>39</v>
      </c>
      <c r="B75" s="62" t="s">
        <v>992</v>
      </c>
      <c r="C75" s="83" t="s">
        <v>15</v>
      </c>
      <c r="D75" s="47">
        <v>62500</v>
      </c>
      <c r="E75" s="63">
        <v>80053440</v>
      </c>
      <c r="F75" s="64">
        <f t="shared" si="1"/>
        <v>7.8072847337978227E-4</v>
      </c>
      <c r="G75" s="64">
        <v>7.8072847337978227E-4</v>
      </c>
    </row>
    <row r="76" spans="1:7" ht="14.25" thickTop="1" thickBot="1">
      <c r="A76" s="62" t="s">
        <v>71</v>
      </c>
      <c r="B76" s="62" t="s">
        <v>995</v>
      </c>
      <c r="C76" s="83" t="s">
        <v>1042</v>
      </c>
      <c r="D76" s="47">
        <v>631814</v>
      </c>
      <c r="E76" s="63">
        <v>440901152</v>
      </c>
      <c r="F76" s="64">
        <f t="shared" si="1"/>
        <v>1.4330060085667455E-3</v>
      </c>
      <c r="G76" s="64">
        <v>1.4330060085667455E-3</v>
      </c>
    </row>
    <row r="77" spans="1:7" ht="14.25" thickTop="1" thickBot="1">
      <c r="A77" s="62" t="s">
        <v>72</v>
      </c>
      <c r="B77" s="62" t="s">
        <v>998</v>
      </c>
      <c r="C77" s="83" t="s">
        <v>1034</v>
      </c>
      <c r="D77" s="47">
        <v>42000</v>
      </c>
      <c r="E77" s="63">
        <v>134787712</v>
      </c>
      <c r="F77" s="64">
        <f t="shared" si="1"/>
        <v>3.116011050028062E-4</v>
      </c>
      <c r="G77" s="64">
        <f>(F77+F78+F79+F80)/4</f>
        <v>4.6478897023521915E-4</v>
      </c>
    </row>
    <row r="78" spans="1:7" ht="14.25" thickTop="1" thickBot="1">
      <c r="B78" t="s">
        <v>999</v>
      </c>
      <c r="C78" s="83" t="s">
        <v>1037</v>
      </c>
      <c r="D78" s="26">
        <v>70446</v>
      </c>
      <c r="E78" s="65">
        <v>129579871</v>
      </c>
      <c r="F78" s="64">
        <f t="shared" si="1"/>
        <v>5.4364925243674609E-4</v>
      </c>
    </row>
    <row r="79" spans="1:7" ht="14.25" thickTop="1" thickBot="1">
      <c r="B79" t="s">
        <v>1001</v>
      </c>
      <c r="C79" s="83" t="s">
        <v>1072</v>
      </c>
      <c r="D79" s="26">
        <v>90000</v>
      </c>
      <c r="E79" s="65">
        <v>220202647</v>
      </c>
      <c r="F79" s="64">
        <f t="shared" si="1"/>
        <v>4.0871443293776573E-4</v>
      </c>
    </row>
    <row r="80" spans="1:7" ht="14.25" thickTop="1" thickBot="1">
      <c r="B80" t="s">
        <v>1005</v>
      </c>
      <c r="C80" s="83" t="s">
        <v>25</v>
      </c>
      <c r="D80" s="26">
        <v>34000</v>
      </c>
      <c r="E80" s="65">
        <v>57124511</v>
      </c>
      <c r="F80" s="64">
        <f t="shared" si="1"/>
        <v>5.9519109056355862E-4</v>
      </c>
    </row>
    <row r="81" spans="1:7" ht="14.25" thickTop="1" thickBot="1">
      <c r="A81" s="58" t="s">
        <v>53</v>
      </c>
      <c r="B81" s="58" t="s">
        <v>901</v>
      </c>
      <c r="C81" s="83" t="s">
        <v>20</v>
      </c>
      <c r="D81" s="45">
        <v>120039</v>
      </c>
      <c r="E81" s="60">
        <v>141077312</v>
      </c>
      <c r="F81" s="64">
        <f t="shared" si="1"/>
        <v>8.5087388112413138E-4</v>
      </c>
      <c r="G81" s="61">
        <v>8.5087388112413138E-4</v>
      </c>
    </row>
    <row r="82" spans="1:7" ht="14.25" thickTop="1" thickBot="1">
      <c r="A82" s="58" t="s">
        <v>62</v>
      </c>
      <c r="B82" s="58" t="s">
        <v>1007</v>
      </c>
      <c r="C82" s="83" t="s">
        <v>22</v>
      </c>
      <c r="D82" s="45">
        <v>603794</v>
      </c>
      <c r="E82" s="60">
        <v>489270525</v>
      </c>
      <c r="F82" s="64">
        <f t="shared" si="1"/>
        <v>1.2340698430587046E-3</v>
      </c>
      <c r="G82" s="61">
        <v>1.2340698430587046E-3</v>
      </c>
    </row>
    <row r="83" spans="1:7" ht="14.25" thickTop="1" thickBot="1">
      <c r="A83" s="62" t="s">
        <v>243</v>
      </c>
      <c r="B83" s="62" t="s">
        <v>1008</v>
      </c>
      <c r="C83" s="83" t="s">
        <v>23</v>
      </c>
      <c r="D83" s="47">
        <v>364461</v>
      </c>
      <c r="E83" s="63">
        <v>342716612</v>
      </c>
      <c r="F83" s="64">
        <f t="shared" si="1"/>
        <v>1.0634471374851243E-3</v>
      </c>
      <c r="G83" s="64">
        <v>1.0634471374851243E-3</v>
      </c>
    </row>
    <row r="84" spans="1:7" ht="14.25" thickTop="1" thickBot="1">
      <c r="A84" s="62" t="s">
        <v>54</v>
      </c>
      <c r="B84" s="62" t="s">
        <v>1011</v>
      </c>
      <c r="C84" s="83" t="s">
        <v>24</v>
      </c>
      <c r="D84" s="47">
        <v>98328</v>
      </c>
      <c r="E84" s="63">
        <v>116004708</v>
      </c>
      <c r="F84" s="64">
        <f t="shared" si="1"/>
        <v>8.4762077070182353E-4</v>
      </c>
      <c r="G84" s="64">
        <v>8.4762077070182353E-4</v>
      </c>
    </row>
    <row r="85" spans="1:7" ht="14.25" thickTop="1" thickBot="1">
      <c r="A85" s="62" t="s">
        <v>40</v>
      </c>
      <c r="B85" s="62" t="s">
        <v>802</v>
      </c>
      <c r="C85" s="83" t="s">
        <v>28</v>
      </c>
      <c r="D85" s="47">
        <v>28400</v>
      </c>
      <c r="E85" s="63">
        <v>54001112</v>
      </c>
      <c r="F85" s="64">
        <f t="shared" si="1"/>
        <v>5.2591509597061628E-4</v>
      </c>
      <c r="G85" s="64">
        <v>5.2591509597061628E-4</v>
      </c>
    </row>
    <row r="86" spans="1:7" s="58" customFormat="1" ht="14.25" thickTop="1" thickBot="1">
      <c r="A86" s="87" t="s">
        <v>98</v>
      </c>
      <c r="B86" s="58" t="s">
        <v>977</v>
      </c>
      <c r="C86" s="85" t="s">
        <v>29</v>
      </c>
      <c r="D86" s="88">
        <v>155000</v>
      </c>
      <c r="E86" s="89">
        <v>148838707</v>
      </c>
      <c r="F86" s="64">
        <f t="shared" si="1"/>
        <v>1.0413957707923382E-3</v>
      </c>
      <c r="G86" s="64">
        <v>1.0413957707923382E-3</v>
      </c>
    </row>
    <row r="87" spans="1:7" ht="13.5" thickTop="1"/>
    <row r="88" spans="1:7">
      <c r="A88" t="s">
        <v>1019</v>
      </c>
    </row>
    <row r="89" spans="1:7">
      <c r="A89" s="66" t="s">
        <v>1020</v>
      </c>
    </row>
  </sheetData>
  <phoneticPr fontId="4" type="noConversion"/>
  <printOptions horizontalCentered="1"/>
  <pageMargins left="0.75" right="0.75" top="1" bottom="1" header="0.5" footer="0.5"/>
  <pageSetup scale="63" orientation="landscape" r:id="rId1"/>
  <headerFooter alignWithMargins="0">
    <oddHeader>&amp;C&amp;"Arial,Bold"&amp;14County Level Funding for Public Library Systems&amp;10
&amp;"Arial,Regular"&amp;12(sorted alphabetically)</oddHeader>
    <oddFooter>&amp;L&amp;11Mississippi Public Library Statistics, FY05, County Level Funding by System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89"/>
  <sheetViews>
    <sheetView zoomScaleNormal="100" workbookViewId="0">
      <selection activeCell="D65" sqref="D65"/>
    </sheetView>
  </sheetViews>
  <sheetFormatPr defaultRowHeight="12.75"/>
  <cols>
    <col min="1" max="1" width="58.5703125" customWidth="1"/>
    <col min="2" max="2" width="14.7109375" customWidth="1"/>
    <col min="3" max="3" width="13.85546875" customWidth="1"/>
    <col min="4" max="4" width="17.42578125" customWidth="1"/>
    <col min="5" max="5" width="19.28515625" customWidth="1"/>
    <col min="6" max="6" width="18.28515625" style="56" customWidth="1"/>
  </cols>
  <sheetData>
    <row r="1" spans="1:6" ht="51">
      <c r="A1" s="9" t="s">
        <v>169</v>
      </c>
      <c r="B1" t="s">
        <v>102</v>
      </c>
      <c r="C1" s="67" t="s">
        <v>1022</v>
      </c>
      <c r="D1" s="67" t="s">
        <v>1023</v>
      </c>
      <c r="E1" s="67" t="s">
        <v>1024</v>
      </c>
      <c r="F1" s="68" t="s">
        <v>1021</v>
      </c>
    </row>
    <row r="2" spans="1:6">
      <c r="A2" s="9"/>
      <c r="C2" s="67"/>
      <c r="D2" s="67"/>
      <c r="E2" s="67"/>
    </row>
    <row r="3" spans="1:6" s="17" customFormat="1" ht="14.25">
      <c r="A3" s="69" t="s">
        <v>59</v>
      </c>
      <c r="B3" s="69" t="s">
        <v>945</v>
      </c>
      <c r="C3" s="83" t="s">
        <v>1025</v>
      </c>
      <c r="D3" s="70">
        <v>0</v>
      </c>
      <c r="E3" s="71">
        <v>184354806</v>
      </c>
      <c r="F3" s="72">
        <f t="shared" ref="F3:F34" si="0">(D3/E3)</f>
        <v>0</v>
      </c>
    </row>
    <row r="4" spans="1:6" ht="14.25">
      <c r="A4" s="73" t="s">
        <v>86</v>
      </c>
      <c r="B4" s="73" t="s">
        <v>880</v>
      </c>
      <c r="C4" s="83" t="s">
        <v>1048</v>
      </c>
      <c r="D4" s="75">
        <v>0</v>
      </c>
      <c r="E4" s="76">
        <v>1628234850</v>
      </c>
      <c r="F4" s="77">
        <f t="shared" si="0"/>
        <v>0</v>
      </c>
    </row>
    <row r="5" spans="1:6" ht="14.25">
      <c r="A5" s="73" t="s">
        <v>85</v>
      </c>
      <c r="B5" s="73" t="s">
        <v>802</v>
      </c>
      <c r="C5" s="83" t="s">
        <v>28</v>
      </c>
      <c r="D5" s="75">
        <v>14500</v>
      </c>
      <c r="E5" s="76">
        <v>54001112</v>
      </c>
      <c r="F5" s="77">
        <f t="shared" si="0"/>
        <v>2.6851298913992735E-4</v>
      </c>
    </row>
    <row r="6" spans="1:6" ht="14.25">
      <c r="A6" s="73" t="s">
        <v>72</v>
      </c>
      <c r="B6" s="73" t="s">
        <v>998</v>
      </c>
      <c r="C6" s="83" t="s">
        <v>1034</v>
      </c>
      <c r="D6" s="75">
        <v>42000</v>
      </c>
      <c r="E6" s="76">
        <v>134787712</v>
      </c>
      <c r="F6" s="77">
        <f t="shared" si="0"/>
        <v>3.116011050028062E-4</v>
      </c>
    </row>
    <row r="7" spans="1:6" ht="14.25">
      <c r="A7" s="73" t="s">
        <v>65</v>
      </c>
      <c r="B7" s="73" t="s">
        <v>832</v>
      </c>
      <c r="C7" s="83" t="s">
        <v>1068</v>
      </c>
      <c r="D7" s="75">
        <v>292976</v>
      </c>
      <c r="E7" s="76">
        <v>481272144</v>
      </c>
      <c r="F7" s="77">
        <f t="shared" si="0"/>
        <v>6.0875328782793625E-4</v>
      </c>
    </row>
    <row r="8" spans="1:6" s="17" customFormat="1" ht="14.25">
      <c r="A8" s="69" t="s">
        <v>40</v>
      </c>
      <c r="B8" s="69" t="s">
        <v>802</v>
      </c>
      <c r="C8" s="83" t="s">
        <v>28</v>
      </c>
      <c r="D8" s="70">
        <v>28400</v>
      </c>
      <c r="E8" s="76">
        <v>54001112</v>
      </c>
      <c r="F8" s="72">
        <f t="shared" si="0"/>
        <v>5.2591509597061628E-4</v>
      </c>
    </row>
    <row r="9" spans="1:6" ht="14.25">
      <c r="A9" s="73" t="s">
        <v>72</v>
      </c>
      <c r="B9" s="73" t="s">
        <v>1001</v>
      </c>
      <c r="C9" s="83" t="s">
        <v>1072</v>
      </c>
      <c r="D9" s="75">
        <v>90000</v>
      </c>
      <c r="E9" s="76">
        <v>220202647</v>
      </c>
      <c r="F9" s="77">
        <f t="shared" si="0"/>
        <v>4.0871443293776573E-4</v>
      </c>
    </row>
    <row r="10" spans="1:6" ht="14.25">
      <c r="A10" s="73" t="s">
        <v>72</v>
      </c>
      <c r="B10" s="73" t="s">
        <v>999</v>
      </c>
      <c r="C10" s="83" t="s">
        <v>1037</v>
      </c>
      <c r="D10" s="75">
        <v>70446</v>
      </c>
      <c r="E10" s="76">
        <v>129579871</v>
      </c>
      <c r="F10" s="77">
        <f t="shared" si="0"/>
        <v>5.4364925243674609E-4</v>
      </c>
    </row>
    <row r="11" spans="1:6" ht="14.25">
      <c r="A11" s="73" t="s">
        <v>61</v>
      </c>
      <c r="B11" s="73" t="s">
        <v>983</v>
      </c>
      <c r="C11" s="83" t="s">
        <v>0</v>
      </c>
      <c r="D11" s="75">
        <v>150000</v>
      </c>
      <c r="E11" s="76">
        <v>249324770</v>
      </c>
      <c r="F11" s="77">
        <f t="shared" si="0"/>
        <v>6.0162494083520058E-4</v>
      </c>
    </row>
    <row r="12" spans="1:6" ht="14.25">
      <c r="A12" s="73" t="s">
        <v>461</v>
      </c>
      <c r="B12" s="73" t="s">
        <v>906</v>
      </c>
      <c r="C12" s="83" t="s">
        <v>1065</v>
      </c>
      <c r="D12" s="75">
        <v>381825</v>
      </c>
      <c r="E12" s="76">
        <v>657959286</v>
      </c>
      <c r="F12" s="77">
        <f t="shared" si="0"/>
        <v>5.8031706235391587E-4</v>
      </c>
    </row>
    <row r="13" spans="1:6" s="17" customFormat="1" ht="14.25">
      <c r="A13" s="69" t="s">
        <v>72</v>
      </c>
      <c r="B13" s="69" t="s">
        <v>1005</v>
      </c>
      <c r="C13" s="83" t="s">
        <v>25</v>
      </c>
      <c r="D13" s="70">
        <v>34000</v>
      </c>
      <c r="E13" s="71">
        <v>57124511</v>
      </c>
      <c r="F13" s="72">
        <f t="shared" si="0"/>
        <v>5.9519109056355862E-4</v>
      </c>
    </row>
    <row r="14" spans="1:6" ht="14.25">
      <c r="A14" s="73" t="s">
        <v>70</v>
      </c>
      <c r="B14" s="73" t="s">
        <v>969</v>
      </c>
      <c r="C14" s="83" t="s">
        <v>1045</v>
      </c>
      <c r="D14" s="75">
        <v>33300</v>
      </c>
      <c r="E14" s="76">
        <v>69648738</v>
      </c>
      <c r="F14" s="77">
        <f t="shared" si="0"/>
        <v>4.7811347278108615E-4</v>
      </c>
    </row>
    <row r="15" spans="1:6" ht="14.25">
      <c r="A15" s="73" t="s">
        <v>70</v>
      </c>
      <c r="B15" s="73" t="s">
        <v>972</v>
      </c>
      <c r="C15" s="83" t="s">
        <v>13</v>
      </c>
      <c r="D15" s="75">
        <v>46624</v>
      </c>
      <c r="E15" s="76">
        <v>78826543</v>
      </c>
      <c r="F15" s="77">
        <f t="shared" si="0"/>
        <v>5.9147589410333526E-4</v>
      </c>
    </row>
    <row r="16" spans="1:6" ht="14.25">
      <c r="A16" s="73" t="s">
        <v>67</v>
      </c>
      <c r="B16" s="73" t="s">
        <v>903</v>
      </c>
      <c r="C16" s="83" t="s">
        <v>1058</v>
      </c>
      <c r="D16" s="75">
        <v>240000</v>
      </c>
      <c r="E16" s="76">
        <v>364436993</v>
      </c>
      <c r="F16" s="77">
        <f t="shared" si="0"/>
        <v>6.5855005010427136E-4</v>
      </c>
    </row>
    <row r="17" spans="1:6" ht="14.25">
      <c r="A17" s="73" t="s">
        <v>81</v>
      </c>
      <c r="B17" s="73" t="s">
        <v>880</v>
      </c>
      <c r="C17" s="83" t="s">
        <v>1048</v>
      </c>
      <c r="D17" s="75">
        <v>995941</v>
      </c>
      <c r="E17" s="76">
        <v>1628234850</v>
      </c>
      <c r="F17" s="77">
        <f t="shared" si="0"/>
        <v>6.116691336019494E-4</v>
      </c>
    </row>
    <row r="18" spans="1:6" s="17" customFormat="1" ht="14.25">
      <c r="A18" s="69" t="s">
        <v>44</v>
      </c>
      <c r="B18" s="69" t="s">
        <v>834</v>
      </c>
      <c r="C18" s="83" t="s">
        <v>1039</v>
      </c>
      <c r="D18" s="70">
        <v>92000</v>
      </c>
      <c r="E18" s="71">
        <v>147396521</v>
      </c>
      <c r="F18" s="72">
        <f t="shared" si="0"/>
        <v>6.2416669929407631E-4</v>
      </c>
    </row>
    <row r="19" spans="1:6" ht="14.25">
      <c r="A19" s="73" t="s">
        <v>77</v>
      </c>
      <c r="B19" s="73" t="s">
        <v>950</v>
      </c>
      <c r="C19" s="83" t="s">
        <v>1026</v>
      </c>
      <c r="D19" s="75">
        <v>120210</v>
      </c>
      <c r="E19" s="76">
        <v>172828478</v>
      </c>
      <c r="F19" s="77">
        <f t="shared" si="0"/>
        <v>6.955450941366272E-4</v>
      </c>
    </row>
    <row r="20" spans="1:6" ht="14.25">
      <c r="A20" s="73" t="s">
        <v>48</v>
      </c>
      <c r="B20" s="73" t="s">
        <v>896</v>
      </c>
      <c r="C20" s="83" t="s">
        <v>1059</v>
      </c>
      <c r="D20" s="75">
        <v>32834</v>
      </c>
      <c r="E20" s="76">
        <v>49984908</v>
      </c>
      <c r="F20" s="77">
        <f t="shared" si="0"/>
        <v>6.5687827213766208E-4</v>
      </c>
    </row>
    <row r="21" spans="1:6" ht="14.25">
      <c r="A21" s="73" t="s">
        <v>45</v>
      </c>
      <c r="B21" s="73" t="s">
        <v>854</v>
      </c>
      <c r="C21" s="83" t="s">
        <v>1055</v>
      </c>
      <c r="D21" s="75">
        <v>98440</v>
      </c>
      <c r="E21" s="76">
        <v>111343199</v>
      </c>
      <c r="F21" s="77">
        <f t="shared" si="0"/>
        <v>8.841132721541439E-4</v>
      </c>
    </row>
    <row r="22" spans="1:6" ht="14.25">
      <c r="A22" s="73" t="s">
        <v>70</v>
      </c>
      <c r="B22" s="73" t="s">
        <v>967</v>
      </c>
      <c r="C22" s="83" t="s">
        <v>1040</v>
      </c>
      <c r="D22" s="75">
        <v>76300</v>
      </c>
      <c r="E22" s="76">
        <v>148045980</v>
      </c>
      <c r="F22" s="77">
        <f t="shared" si="0"/>
        <v>5.1538042437896661E-4</v>
      </c>
    </row>
    <row r="23" spans="1:6" s="17" customFormat="1" ht="14.25">
      <c r="A23" s="69" t="s">
        <v>48</v>
      </c>
      <c r="B23" s="69" t="s">
        <v>899</v>
      </c>
      <c r="C23" s="83" t="s">
        <v>1075</v>
      </c>
      <c r="D23" s="70">
        <v>71300</v>
      </c>
      <c r="E23" s="71">
        <v>99383381</v>
      </c>
      <c r="F23" s="72">
        <f t="shared" si="0"/>
        <v>7.1742377128425523E-4</v>
      </c>
    </row>
    <row r="24" spans="1:6" ht="14.25">
      <c r="A24" s="73" t="s">
        <v>77</v>
      </c>
      <c r="B24" s="73" t="s">
        <v>954</v>
      </c>
      <c r="C24" s="83" t="s">
        <v>18</v>
      </c>
      <c r="D24" s="75">
        <v>91980</v>
      </c>
      <c r="E24" s="76">
        <v>121861715</v>
      </c>
      <c r="F24" s="77">
        <f t="shared" si="0"/>
        <v>7.5478996828495315E-4</v>
      </c>
    </row>
    <row r="25" spans="1:6" ht="14.25">
      <c r="A25" s="73" t="s">
        <v>39</v>
      </c>
      <c r="B25" s="73" t="s">
        <v>992</v>
      </c>
      <c r="C25" s="83" t="s">
        <v>15</v>
      </c>
      <c r="D25" s="75">
        <v>62500</v>
      </c>
      <c r="E25" s="76">
        <v>80053440</v>
      </c>
      <c r="F25" s="77">
        <f t="shared" si="0"/>
        <v>7.8072847337978227E-4</v>
      </c>
    </row>
    <row r="26" spans="1:6" ht="14.25">
      <c r="A26" s="73" t="s">
        <v>57</v>
      </c>
      <c r="B26" s="73" t="s">
        <v>902</v>
      </c>
      <c r="C26" s="83" t="s">
        <v>1061</v>
      </c>
      <c r="D26" s="75">
        <v>386263</v>
      </c>
      <c r="E26" s="76">
        <v>329293484</v>
      </c>
      <c r="F26" s="77">
        <f t="shared" si="0"/>
        <v>1.1730052939644563E-3</v>
      </c>
    </row>
    <row r="27" spans="1:6" ht="14.25">
      <c r="A27" s="73" t="s">
        <v>461</v>
      </c>
      <c r="B27" s="73" t="s">
        <v>908</v>
      </c>
      <c r="C27" s="83" t="s">
        <v>1053</v>
      </c>
      <c r="D27" s="75">
        <v>77500</v>
      </c>
      <c r="E27" s="76">
        <v>98286247</v>
      </c>
      <c r="F27" s="77">
        <f t="shared" si="0"/>
        <v>7.8851316807325032E-4</v>
      </c>
    </row>
    <row r="28" spans="1:6" s="17" customFormat="1" ht="14.25">
      <c r="A28" s="69" t="s">
        <v>66</v>
      </c>
      <c r="B28" s="69" t="s">
        <v>844</v>
      </c>
      <c r="C28" s="83" t="s">
        <v>1033</v>
      </c>
      <c r="D28" s="70">
        <v>64000</v>
      </c>
      <c r="E28" s="71">
        <v>80199830</v>
      </c>
      <c r="F28" s="72">
        <f t="shared" si="0"/>
        <v>7.9800667906652673E-4</v>
      </c>
    </row>
    <row r="29" spans="1:6" ht="14.25">
      <c r="A29" s="73" t="s">
        <v>58</v>
      </c>
      <c r="B29" s="73" t="s">
        <v>910</v>
      </c>
      <c r="C29" s="83" t="s">
        <v>1067</v>
      </c>
      <c r="D29" s="75">
        <v>159650</v>
      </c>
      <c r="E29" s="76">
        <v>210616132</v>
      </c>
      <c r="F29" s="77">
        <f t="shared" si="0"/>
        <v>7.5801411071398843E-4</v>
      </c>
    </row>
    <row r="30" spans="1:6" ht="14.25">
      <c r="A30" s="73" t="s">
        <v>45</v>
      </c>
      <c r="B30" s="73" t="s">
        <v>849</v>
      </c>
      <c r="C30" s="83" t="s">
        <v>1036</v>
      </c>
      <c r="D30" s="75">
        <v>78286</v>
      </c>
      <c r="E30" s="76">
        <v>136085237</v>
      </c>
      <c r="F30" s="77">
        <f t="shared" si="0"/>
        <v>5.7527180556697709E-4</v>
      </c>
    </row>
    <row r="31" spans="1:6" ht="14.25">
      <c r="A31" s="73" t="s">
        <v>49</v>
      </c>
      <c r="B31" s="73" t="s">
        <v>924</v>
      </c>
      <c r="C31" s="83" t="s">
        <v>1071</v>
      </c>
      <c r="D31" s="75">
        <v>135165</v>
      </c>
      <c r="E31" s="76">
        <v>160733410</v>
      </c>
      <c r="F31" s="77">
        <f t="shared" si="0"/>
        <v>8.4092660013870173E-4</v>
      </c>
    </row>
    <row r="32" spans="1:6" ht="14.25">
      <c r="A32" s="73" t="s">
        <v>34</v>
      </c>
      <c r="B32" s="73" t="s">
        <v>810</v>
      </c>
      <c r="C32" s="83" t="s">
        <v>1032</v>
      </c>
      <c r="D32" s="75">
        <v>60500</v>
      </c>
      <c r="E32" s="76">
        <v>68731273</v>
      </c>
      <c r="F32" s="77">
        <f t="shared" si="0"/>
        <v>8.8023977091185258E-4</v>
      </c>
    </row>
    <row r="33" spans="1:6" s="17" customFormat="1" ht="14.25">
      <c r="A33" s="69" t="s">
        <v>37</v>
      </c>
      <c r="B33" s="69" t="s">
        <v>852</v>
      </c>
      <c r="C33" s="83" t="s">
        <v>7</v>
      </c>
      <c r="D33" s="70">
        <v>34000</v>
      </c>
      <c r="E33" s="71">
        <v>46642352</v>
      </c>
      <c r="F33" s="72">
        <f t="shared" si="0"/>
        <v>7.2895123299099491E-4</v>
      </c>
    </row>
    <row r="34" spans="1:6" ht="14.25">
      <c r="A34" s="73" t="s">
        <v>66</v>
      </c>
      <c r="B34" s="73" t="s">
        <v>840</v>
      </c>
      <c r="C34" s="83" t="s">
        <v>1031</v>
      </c>
      <c r="D34" s="75">
        <v>60509</v>
      </c>
      <c r="E34" s="76">
        <v>72250160</v>
      </c>
      <c r="F34" s="77">
        <f t="shared" si="0"/>
        <v>8.3749295503290238E-4</v>
      </c>
    </row>
    <row r="35" spans="1:6" ht="14.25">
      <c r="A35" s="73" t="s">
        <v>77</v>
      </c>
      <c r="B35" s="73" t="s">
        <v>952</v>
      </c>
      <c r="C35" s="83" t="s">
        <v>6</v>
      </c>
      <c r="D35" s="75">
        <v>82250</v>
      </c>
      <c r="E35" s="76">
        <v>102607928</v>
      </c>
      <c r="F35" s="77">
        <f t="shared" ref="F35:F66" si="1">(D35/E35)</f>
        <v>8.015949800682068E-4</v>
      </c>
    </row>
    <row r="36" spans="1:6" s="82" customFormat="1" ht="14.25">
      <c r="A36" s="78" t="s">
        <v>54</v>
      </c>
      <c r="B36" s="78" t="s">
        <v>1011</v>
      </c>
      <c r="C36" s="83" t="s">
        <v>24</v>
      </c>
      <c r="D36" s="79">
        <v>98328</v>
      </c>
      <c r="E36" s="80">
        <v>116004708</v>
      </c>
      <c r="F36" s="81">
        <f t="shared" si="1"/>
        <v>8.4762077070182353E-4</v>
      </c>
    </row>
    <row r="37" spans="1:6" ht="14.25">
      <c r="A37" s="73" t="s">
        <v>53</v>
      </c>
      <c r="B37" s="73" t="s">
        <v>901</v>
      </c>
      <c r="C37" s="83" t="s">
        <v>20</v>
      </c>
      <c r="D37" s="75">
        <v>120039</v>
      </c>
      <c r="E37" s="76">
        <v>141077312</v>
      </c>
      <c r="F37" s="77">
        <f t="shared" si="1"/>
        <v>8.5087388112413138E-4</v>
      </c>
    </row>
    <row r="38" spans="1:6" s="17" customFormat="1" ht="14.25">
      <c r="A38" s="69" t="s">
        <v>80</v>
      </c>
      <c r="B38" s="69" t="s">
        <v>872</v>
      </c>
      <c r="C38" s="83" t="s">
        <v>19</v>
      </c>
      <c r="D38" s="70">
        <v>248000</v>
      </c>
      <c r="E38" s="71">
        <v>257292314</v>
      </c>
      <c r="F38" s="72">
        <f t="shared" si="1"/>
        <v>9.6388421459025781E-4</v>
      </c>
    </row>
    <row r="39" spans="1:6" ht="14.25">
      <c r="A39" s="73" t="s">
        <v>80</v>
      </c>
      <c r="B39" s="73" t="s">
        <v>858</v>
      </c>
      <c r="C39" s="83" t="s">
        <v>1041</v>
      </c>
      <c r="D39" s="75">
        <v>2013250</v>
      </c>
      <c r="E39" s="76">
        <v>1082234531</v>
      </c>
      <c r="F39" s="77">
        <f t="shared" si="1"/>
        <v>1.8602714497935383E-3</v>
      </c>
    </row>
    <row r="40" spans="1:6" ht="14.25">
      <c r="A40" s="73" t="s">
        <v>69</v>
      </c>
      <c r="B40" s="73" t="s">
        <v>962</v>
      </c>
      <c r="C40" s="83" t="s">
        <v>1027</v>
      </c>
      <c r="D40" s="75">
        <v>81502</v>
      </c>
      <c r="E40" s="76">
        <v>89093057</v>
      </c>
      <c r="F40" s="77">
        <f t="shared" si="1"/>
        <v>9.1479631235462041E-4</v>
      </c>
    </row>
    <row r="41" spans="1:6" s="82" customFormat="1" ht="14.25">
      <c r="A41" s="78" t="s">
        <v>35</v>
      </c>
      <c r="B41" s="78" t="s">
        <v>878</v>
      </c>
      <c r="C41" s="83" t="s">
        <v>1035</v>
      </c>
      <c r="D41" s="79">
        <v>47250</v>
      </c>
      <c r="E41" s="80">
        <v>56910083</v>
      </c>
      <c r="F41" s="81">
        <f t="shared" si="1"/>
        <v>8.302570917002528E-4</v>
      </c>
    </row>
    <row r="42" spans="1:6" ht="14.25">
      <c r="A42" s="73" t="s">
        <v>76</v>
      </c>
      <c r="B42" s="73" t="s">
        <v>943</v>
      </c>
      <c r="C42" s="83" t="s">
        <v>27</v>
      </c>
      <c r="D42" s="75">
        <v>104292</v>
      </c>
      <c r="E42" s="76">
        <v>109510708</v>
      </c>
      <c r="F42" s="77">
        <f t="shared" si="1"/>
        <v>9.5234522636818315E-4</v>
      </c>
    </row>
    <row r="43" spans="1:6" ht="14.25">
      <c r="A43" s="73" t="s">
        <v>75</v>
      </c>
      <c r="B43" s="73" t="s">
        <v>918</v>
      </c>
      <c r="C43" s="83" t="s">
        <v>1069</v>
      </c>
      <c r="D43" s="75">
        <v>1004109</v>
      </c>
      <c r="E43" s="76">
        <v>990846891</v>
      </c>
      <c r="F43" s="77">
        <f t="shared" si="1"/>
        <v>1.0133846198847284E-3</v>
      </c>
    </row>
    <row r="44" spans="1:6" s="17" customFormat="1" ht="14.25">
      <c r="A44" s="69" t="s">
        <v>38</v>
      </c>
      <c r="B44" s="69" t="s">
        <v>955</v>
      </c>
      <c r="C44" s="83" t="s">
        <v>1076</v>
      </c>
      <c r="D44" s="70">
        <v>51398</v>
      </c>
      <c r="E44" s="71">
        <v>59234026</v>
      </c>
      <c r="F44" s="72">
        <f t="shared" si="1"/>
        <v>8.6771073099100172E-4</v>
      </c>
    </row>
    <row r="45" spans="1:6" ht="14.25">
      <c r="A45" s="73" t="s">
        <v>36</v>
      </c>
      <c r="B45" s="73" t="s">
        <v>885</v>
      </c>
      <c r="C45" s="83" t="s">
        <v>1051</v>
      </c>
      <c r="D45" s="75">
        <v>40000</v>
      </c>
      <c r="E45" s="76">
        <v>53982581</v>
      </c>
      <c r="F45" s="77">
        <f t="shared" si="1"/>
        <v>7.4097976160124692E-4</v>
      </c>
    </row>
    <row r="46" spans="1:6" s="82" customFormat="1" ht="14.25">
      <c r="A46" s="78" t="s">
        <v>80</v>
      </c>
      <c r="B46" s="78" t="s">
        <v>863</v>
      </c>
      <c r="C46" s="83" t="s">
        <v>1060</v>
      </c>
      <c r="D46" s="79">
        <v>288941</v>
      </c>
      <c r="E46" s="80">
        <v>296836658</v>
      </c>
      <c r="F46" s="81">
        <f t="shared" si="1"/>
        <v>9.7340066401097936E-4</v>
      </c>
    </row>
    <row r="47" spans="1:6" ht="14.25">
      <c r="A47" s="73" t="s">
        <v>47</v>
      </c>
      <c r="B47" s="73" t="s">
        <v>873</v>
      </c>
      <c r="C47" s="83" t="s">
        <v>1066</v>
      </c>
      <c r="D47" s="75">
        <v>171935</v>
      </c>
      <c r="E47" s="76">
        <v>182599293</v>
      </c>
      <c r="F47" s="77">
        <f t="shared" si="1"/>
        <v>9.4159729304099768E-4</v>
      </c>
    </row>
    <row r="48" spans="1:6" ht="14.25">
      <c r="A48" s="73" t="s">
        <v>83</v>
      </c>
      <c r="B48" s="73" t="s">
        <v>888</v>
      </c>
      <c r="C48" s="83" t="s">
        <v>1049</v>
      </c>
      <c r="D48" s="75">
        <v>1504102</v>
      </c>
      <c r="E48" s="76">
        <v>1567675053</v>
      </c>
      <c r="F48" s="77">
        <f t="shared" si="1"/>
        <v>9.5944755714627041E-4</v>
      </c>
    </row>
    <row r="49" spans="1:6" s="17" customFormat="1" ht="14.25">
      <c r="A49" s="69" t="s">
        <v>76</v>
      </c>
      <c r="B49" s="69" t="s">
        <v>927</v>
      </c>
      <c r="C49" s="83" t="s">
        <v>1028</v>
      </c>
      <c r="D49" s="70">
        <v>194933</v>
      </c>
      <c r="E49" s="71">
        <v>211029916</v>
      </c>
      <c r="F49" s="72">
        <f t="shared" si="1"/>
        <v>9.2372211340879275E-4</v>
      </c>
    </row>
    <row r="50" spans="1:6" ht="14.25">
      <c r="A50" s="73" t="s">
        <v>60</v>
      </c>
      <c r="B50" s="73" t="s">
        <v>957</v>
      </c>
      <c r="C50" s="83" t="s">
        <v>2</v>
      </c>
      <c r="D50" s="75">
        <v>266000</v>
      </c>
      <c r="E50" s="76">
        <v>278649549</v>
      </c>
      <c r="F50" s="77">
        <f t="shared" si="1"/>
        <v>9.5460409304305033E-4</v>
      </c>
    </row>
    <row r="51" spans="1:6" s="82" customFormat="1" ht="14.25">
      <c r="A51" s="78" t="s">
        <v>30</v>
      </c>
      <c r="B51" s="78" t="s">
        <v>975</v>
      </c>
      <c r="C51" s="83" t="s">
        <v>10</v>
      </c>
      <c r="D51" s="79">
        <v>35018</v>
      </c>
      <c r="E51" s="80">
        <v>40417469</v>
      </c>
      <c r="F51" s="81">
        <f t="shared" si="1"/>
        <v>8.6640754273851236E-4</v>
      </c>
    </row>
    <row r="52" spans="1:6" ht="14.25">
      <c r="A52" s="73" t="s">
        <v>30</v>
      </c>
      <c r="B52" s="73" t="s">
        <v>974</v>
      </c>
      <c r="C52" s="83" t="s">
        <v>1052</v>
      </c>
      <c r="D52" s="75">
        <v>21575</v>
      </c>
      <c r="E52" s="76">
        <v>23013602</v>
      </c>
      <c r="F52" s="77">
        <f t="shared" si="1"/>
        <v>9.3748905538559326E-4</v>
      </c>
    </row>
    <row r="53" spans="1:6" ht="14.25">
      <c r="A53" s="73" t="s">
        <v>79</v>
      </c>
      <c r="B53" s="73" t="s">
        <v>824</v>
      </c>
      <c r="C53" s="83" t="s">
        <v>11</v>
      </c>
      <c r="D53" s="75">
        <v>133121</v>
      </c>
      <c r="E53" s="76">
        <v>136190170</v>
      </c>
      <c r="F53" s="77">
        <f t="shared" si="1"/>
        <v>9.7746408569722768E-4</v>
      </c>
    </row>
    <row r="54" spans="1:6" s="17" customFormat="1" ht="14.25">
      <c r="A54" s="69" t="s">
        <v>66</v>
      </c>
      <c r="B54" s="69" t="s">
        <v>846</v>
      </c>
      <c r="C54" s="83" t="s">
        <v>5</v>
      </c>
      <c r="D54" s="70">
        <v>155000</v>
      </c>
      <c r="E54" s="71">
        <v>137792528</v>
      </c>
      <c r="F54" s="72">
        <f t="shared" si="1"/>
        <v>1.124879572570147E-3</v>
      </c>
    </row>
    <row r="55" spans="1:6" ht="14.25">
      <c r="A55" s="73" t="s">
        <v>82</v>
      </c>
      <c r="B55" s="73" t="s">
        <v>891</v>
      </c>
      <c r="C55" s="83" t="s">
        <v>1044</v>
      </c>
      <c r="D55" s="75">
        <v>92900</v>
      </c>
      <c r="E55" s="76">
        <v>101375062</v>
      </c>
      <c r="F55" s="77">
        <f t="shared" si="1"/>
        <v>9.1639894632074303E-4</v>
      </c>
    </row>
    <row r="56" spans="1:6" s="82" customFormat="1" ht="14.25">
      <c r="A56" s="78" t="s">
        <v>58</v>
      </c>
      <c r="B56" s="78" t="s">
        <v>912</v>
      </c>
      <c r="C56" s="83" t="s">
        <v>1063</v>
      </c>
      <c r="D56" s="79">
        <v>102000</v>
      </c>
      <c r="E56" s="80">
        <v>98262731</v>
      </c>
      <c r="F56" s="81">
        <f t="shared" si="1"/>
        <v>1.0380334330418722E-3</v>
      </c>
    </row>
    <row r="57" spans="1:6" ht="14.25">
      <c r="A57" s="73" t="s">
        <v>46</v>
      </c>
      <c r="B57" s="73" t="s">
        <v>857</v>
      </c>
      <c r="C57" s="83" t="s">
        <v>1046</v>
      </c>
      <c r="D57" s="75">
        <v>80200</v>
      </c>
      <c r="E57" s="76">
        <v>153549174</v>
      </c>
      <c r="F57" s="77">
        <f t="shared" si="1"/>
        <v>5.2230824764970736E-4</v>
      </c>
    </row>
    <row r="58" spans="1:6" ht="14.25">
      <c r="A58" s="73" t="s">
        <v>79</v>
      </c>
      <c r="B58" s="73" t="s">
        <v>819</v>
      </c>
      <c r="C58" s="83" t="s">
        <v>9</v>
      </c>
      <c r="D58" s="75">
        <v>137114</v>
      </c>
      <c r="E58" s="76">
        <v>128034950</v>
      </c>
      <c r="F58" s="77">
        <f t="shared" si="1"/>
        <v>1.0709107161755442E-3</v>
      </c>
    </row>
    <row r="59" spans="1:6" s="17" customFormat="1" ht="14.25">
      <c r="A59" s="69" t="s">
        <v>58</v>
      </c>
      <c r="B59" s="69" t="s">
        <v>913</v>
      </c>
      <c r="C59" s="83" t="s">
        <v>1043</v>
      </c>
      <c r="D59" s="70">
        <v>52500</v>
      </c>
      <c r="E59" s="71">
        <v>54569273</v>
      </c>
      <c r="F59" s="72">
        <f t="shared" si="1"/>
        <v>9.6207988697228936E-4</v>
      </c>
    </row>
    <row r="60" spans="1:6" ht="14.25">
      <c r="A60" s="73" t="s">
        <v>80</v>
      </c>
      <c r="B60" s="73" t="s">
        <v>869</v>
      </c>
      <c r="C60" s="83" t="s">
        <v>16</v>
      </c>
      <c r="D60" s="75">
        <v>150000</v>
      </c>
      <c r="E60" s="76">
        <v>133447860</v>
      </c>
      <c r="F60" s="77">
        <f t="shared" si="1"/>
        <v>1.124034510557157E-3</v>
      </c>
    </row>
    <row r="61" spans="1:6" ht="14.25">
      <c r="A61" s="73" t="s">
        <v>44</v>
      </c>
      <c r="B61" s="73" t="s">
        <v>839</v>
      </c>
      <c r="C61" s="83" t="s">
        <v>1056</v>
      </c>
      <c r="D61" s="75">
        <v>51152</v>
      </c>
      <c r="E61" s="76">
        <v>43434391</v>
      </c>
      <c r="F61" s="77">
        <f t="shared" si="1"/>
        <v>1.1776842916941094E-3</v>
      </c>
    </row>
    <row r="62" spans="1:6" ht="14.25">
      <c r="A62" s="73" t="s">
        <v>98</v>
      </c>
      <c r="B62" s="73" t="s">
        <v>977</v>
      </c>
      <c r="C62" s="83" t="s">
        <v>29</v>
      </c>
      <c r="D62" s="75">
        <v>155000</v>
      </c>
      <c r="E62" s="76">
        <v>148838707</v>
      </c>
      <c r="F62" s="77">
        <f t="shared" si="1"/>
        <v>1.0413957707923382E-3</v>
      </c>
    </row>
    <row r="63" spans="1:6" ht="14.25">
      <c r="A63" s="73" t="s">
        <v>243</v>
      </c>
      <c r="B63" s="73" t="s">
        <v>1008</v>
      </c>
      <c r="C63" s="83" t="s">
        <v>23</v>
      </c>
      <c r="D63" s="75">
        <v>364461</v>
      </c>
      <c r="E63" s="76">
        <v>342716612</v>
      </c>
      <c r="F63" s="77">
        <f t="shared" si="1"/>
        <v>1.0634471374851243E-3</v>
      </c>
    </row>
    <row r="64" spans="1:6" s="17" customFormat="1" ht="14.25">
      <c r="A64" s="69" t="s">
        <v>77</v>
      </c>
      <c r="B64" s="69" t="s">
        <v>953</v>
      </c>
      <c r="C64" s="83" t="s">
        <v>17</v>
      </c>
      <c r="D64" s="70">
        <v>110000</v>
      </c>
      <c r="E64" s="71">
        <v>96564491</v>
      </c>
      <c r="F64" s="72">
        <f t="shared" si="1"/>
        <v>1.1391350884871335E-3</v>
      </c>
    </row>
    <row r="65" spans="1:6" ht="14.25">
      <c r="A65" s="73" t="s">
        <v>50</v>
      </c>
      <c r="B65" s="73" t="s">
        <v>948</v>
      </c>
      <c r="C65" s="83" t="s">
        <v>1074</v>
      </c>
      <c r="D65" s="75">
        <v>178176</v>
      </c>
      <c r="E65" s="76">
        <v>134357464</v>
      </c>
      <c r="F65" s="77">
        <f t="shared" si="1"/>
        <v>1.3261339913352339E-3</v>
      </c>
    </row>
    <row r="66" spans="1:6" ht="14.25">
      <c r="A66" s="73" t="s">
        <v>69</v>
      </c>
      <c r="B66" s="73" t="s">
        <v>964</v>
      </c>
      <c r="C66" s="83" t="s">
        <v>21</v>
      </c>
      <c r="D66" s="75">
        <v>86982</v>
      </c>
      <c r="E66" s="76">
        <v>78628702</v>
      </c>
      <c r="F66" s="77">
        <f t="shared" si="1"/>
        <v>1.1062372618080355E-3</v>
      </c>
    </row>
    <row r="67" spans="1:6" ht="14.25">
      <c r="A67" s="73" t="s">
        <v>33</v>
      </c>
      <c r="B67" s="73" t="s">
        <v>801</v>
      </c>
      <c r="C67" s="83" t="s">
        <v>1029</v>
      </c>
      <c r="D67" s="75">
        <v>68131</v>
      </c>
      <c r="E67" s="76">
        <v>62631809</v>
      </c>
      <c r="F67" s="77">
        <f t="shared" ref="F67:F86" si="2">(D67/E67)</f>
        <v>1.0878018867377757E-3</v>
      </c>
    </row>
    <row r="68" spans="1:6" ht="14.25">
      <c r="A68" s="73" t="s">
        <v>43</v>
      </c>
      <c r="B68" s="73" t="s">
        <v>808</v>
      </c>
      <c r="C68" s="83" t="s">
        <v>1038</v>
      </c>
      <c r="D68" s="75">
        <v>228460</v>
      </c>
      <c r="E68" s="76">
        <v>162870753</v>
      </c>
      <c r="F68" s="77">
        <f t="shared" si="2"/>
        <v>1.4027073356749323E-3</v>
      </c>
    </row>
    <row r="69" spans="1:6" s="17" customFormat="1" ht="14.25">
      <c r="A69" s="69" t="s">
        <v>80</v>
      </c>
      <c r="B69" s="69" t="s">
        <v>865</v>
      </c>
      <c r="C69" s="83" t="s">
        <v>1</v>
      </c>
      <c r="D69" s="70">
        <v>278626</v>
      </c>
      <c r="E69" s="71">
        <v>227747655</v>
      </c>
      <c r="F69" s="72">
        <f t="shared" si="2"/>
        <v>1.2233978874557458E-3</v>
      </c>
    </row>
    <row r="70" spans="1:6" ht="14.25">
      <c r="A70" s="73" t="s">
        <v>76</v>
      </c>
      <c r="B70" s="73" t="s">
        <v>936</v>
      </c>
      <c r="C70" s="83" t="s">
        <v>1064</v>
      </c>
      <c r="D70" s="75">
        <v>129500</v>
      </c>
      <c r="E70" s="76">
        <v>105706507</v>
      </c>
      <c r="F70" s="77">
        <f t="shared" si="2"/>
        <v>1.2250901451128263E-3</v>
      </c>
    </row>
    <row r="71" spans="1:6" ht="14.25">
      <c r="A71" s="73" t="s">
        <v>79</v>
      </c>
      <c r="B71" s="73" t="s">
        <v>827</v>
      </c>
      <c r="C71" s="83" t="s">
        <v>12</v>
      </c>
      <c r="D71" s="75">
        <v>115426</v>
      </c>
      <c r="E71" s="76">
        <v>88875177</v>
      </c>
      <c r="F71" s="77">
        <f t="shared" si="2"/>
        <v>1.2987428424474474E-3</v>
      </c>
    </row>
    <row r="72" spans="1:6" ht="14.25">
      <c r="A72" s="73" t="s">
        <v>62</v>
      </c>
      <c r="B72" s="73" t="s">
        <v>1007</v>
      </c>
      <c r="C72" s="83" t="s">
        <v>22</v>
      </c>
      <c r="D72" s="75">
        <v>603794</v>
      </c>
      <c r="E72" s="76">
        <v>489270525</v>
      </c>
      <c r="F72" s="77">
        <f t="shared" si="2"/>
        <v>1.2340698430587046E-3</v>
      </c>
    </row>
    <row r="73" spans="1:6" ht="14.25">
      <c r="A73" s="73" t="s">
        <v>79</v>
      </c>
      <c r="B73" s="73" t="s">
        <v>813</v>
      </c>
      <c r="C73" s="83" t="s">
        <v>8</v>
      </c>
      <c r="D73" s="75">
        <v>1255064</v>
      </c>
      <c r="E73" s="76">
        <v>959441654</v>
      </c>
      <c r="F73" s="77">
        <f t="shared" si="2"/>
        <v>1.3081191490566658E-3</v>
      </c>
    </row>
    <row r="74" spans="1:6" s="17" customFormat="1" ht="14.25">
      <c r="A74" s="69" t="s">
        <v>59</v>
      </c>
      <c r="B74" s="69" t="s">
        <v>947</v>
      </c>
      <c r="C74" s="83" t="s">
        <v>26</v>
      </c>
      <c r="D74" s="70">
        <v>72000</v>
      </c>
      <c r="E74" s="71">
        <v>56465733</v>
      </c>
      <c r="F74" s="72">
        <f t="shared" si="2"/>
        <v>1.2751096315352889E-3</v>
      </c>
    </row>
    <row r="75" spans="1:6" ht="14.25">
      <c r="A75" s="73" t="s">
        <v>70</v>
      </c>
      <c r="B75" s="73" t="s">
        <v>970</v>
      </c>
      <c r="C75" s="83" t="s">
        <v>3</v>
      </c>
      <c r="D75" s="75">
        <v>74483</v>
      </c>
      <c r="E75" s="76">
        <v>77095868</v>
      </c>
      <c r="F75" s="77">
        <f t="shared" si="2"/>
        <v>9.6610884515886122E-4</v>
      </c>
    </row>
    <row r="76" spans="1:6" ht="14.25">
      <c r="A76" s="73" t="s">
        <v>69</v>
      </c>
      <c r="B76" s="73" t="s">
        <v>960</v>
      </c>
      <c r="C76" s="83" t="s">
        <v>4</v>
      </c>
      <c r="D76" s="75">
        <v>288759</v>
      </c>
      <c r="E76" s="76">
        <v>220283932</v>
      </c>
      <c r="F76" s="77">
        <f t="shared" si="2"/>
        <v>1.3108491272073354E-3</v>
      </c>
    </row>
    <row r="77" spans="1:6" ht="14.25">
      <c r="A77" s="73" t="s">
        <v>76</v>
      </c>
      <c r="B77" s="73" t="s">
        <v>929</v>
      </c>
      <c r="C77" s="83" t="s">
        <v>1050</v>
      </c>
      <c r="D77" s="75">
        <v>129372</v>
      </c>
      <c r="E77" s="76">
        <v>99700858</v>
      </c>
      <c r="F77" s="77">
        <f t="shared" si="2"/>
        <v>1.2976016715924351E-3</v>
      </c>
    </row>
    <row r="78" spans="1:6" ht="14.25">
      <c r="A78" s="73" t="s">
        <v>51</v>
      </c>
      <c r="B78" s="73" t="s">
        <v>981</v>
      </c>
      <c r="C78" s="83" t="s">
        <v>1070</v>
      </c>
      <c r="D78" s="75">
        <v>166000</v>
      </c>
      <c r="E78" s="76">
        <v>128158315</v>
      </c>
      <c r="F78" s="77">
        <f t="shared" si="2"/>
        <v>1.2952729598543801E-3</v>
      </c>
    </row>
    <row r="79" spans="1:6" s="17" customFormat="1" ht="14.25">
      <c r="A79" s="69" t="s">
        <v>51</v>
      </c>
      <c r="B79" s="69" t="s">
        <v>979</v>
      </c>
      <c r="C79" s="83" t="s">
        <v>1057</v>
      </c>
      <c r="D79" s="70">
        <v>84300</v>
      </c>
      <c r="E79" s="71">
        <v>71164145</v>
      </c>
      <c r="F79" s="72">
        <f>(C79/E79)</f>
        <v>1.8489648122660646E-4</v>
      </c>
    </row>
    <row r="80" spans="1:6" ht="14.25">
      <c r="A80" s="73" t="s">
        <v>42</v>
      </c>
      <c r="B80" s="73" t="s">
        <v>804</v>
      </c>
      <c r="C80" s="83" t="s">
        <v>1030</v>
      </c>
      <c r="D80" s="75">
        <v>280000</v>
      </c>
      <c r="E80" s="76">
        <v>219935002</v>
      </c>
      <c r="F80" s="77">
        <f t="shared" si="2"/>
        <v>1.2731034053415473E-3</v>
      </c>
    </row>
    <row r="81" spans="1:6" ht="14.25">
      <c r="A81" s="73" t="s">
        <v>52</v>
      </c>
      <c r="B81" s="73" t="s">
        <v>987</v>
      </c>
      <c r="C81" s="83" t="s">
        <v>14</v>
      </c>
      <c r="D81" s="75">
        <v>208033</v>
      </c>
      <c r="E81" s="76">
        <v>143239307</v>
      </c>
      <c r="F81" s="77">
        <f t="shared" si="2"/>
        <v>1.4523457586959703E-3</v>
      </c>
    </row>
    <row r="82" spans="1:6" ht="14.25">
      <c r="A82" s="73" t="s">
        <v>71</v>
      </c>
      <c r="B82" s="73" t="s">
        <v>995</v>
      </c>
      <c r="C82" s="83" t="s">
        <v>1042</v>
      </c>
      <c r="D82" s="75">
        <v>631814</v>
      </c>
      <c r="E82" s="76">
        <v>404901152</v>
      </c>
      <c r="F82" s="77">
        <f t="shared" si="2"/>
        <v>1.5604154171435897E-3</v>
      </c>
    </row>
    <row r="83" spans="1:6" ht="14.25">
      <c r="A83" s="73" t="s">
        <v>68</v>
      </c>
      <c r="B83" s="73" t="s">
        <v>926</v>
      </c>
      <c r="C83" s="83" t="s">
        <v>1062</v>
      </c>
      <c r="D83" s="75">
        <v>800203</v>
      </c>
      <c r="E83" s="76">
        <v>479284308</v>
      </c>
      <c r="F83" s="77">
        <f t="shared" si="2"/>
        <v>1.6695789673130713E-3</v>
      </c>
    </row>
    <row r="84" spans="1:6" s="17" customFormat="1" ht="14.25">
      <c r="A84" s="69" t="s">
        <v>56</v>
      </c>
      <c r="B84" s="69" t="s">
        <v>875</v>
      </c>
      <c r="C84" s="83" t="s">
        <v>1047</v>
      </c>
      <c r="D84" s="70">
        <v>885195</v>
      </c>
      <c r="E84" s="71">
        <v>431623181</v>
      </c>
      <c r="F84" s="72">
        <f t="shared" si="2"/>
        <v>2.0508513883548806E-3</v>
      </c>
    </row>
    <row r="85" spans="1:6" ht="14.25">
      <c r="A85" s="73" t="s">
        <v>82</v>
      </c>
      <c r="B85" s="73" t="s">
        <v>889</v>
      </c>
      <c r="C85" s="83" t="s">
        <v>1054</v>
      </c>
      <c r="D85" s="75">
        <v>2079618</v>
      </c>
      <c r="E85" s="76">
        <v>1172126203</v>
      </c>
      <c r="F85" s="77">
        <f t="shared" si="2"/>
        <v>1.7742270368816249E-3</v>
      </c>
    </row>
    <row r="86" spans="1:6" ht="14.25">
      <c r="A86" s="73" t="s">
        <v>76</v>
      </c>
      <c r="B86" s="73" t="s">
        <v>939</v>
      </c>
      <c r="C86" s="83" t="s">
        <v>1073</v>
      </c>
      <c r="D86" s="75">
        <v>105459</v>
      </c>
      <c r="E86" s="76">
        <v>54931747</v>
      </c>
      <c r="F86" s="77">
        <f t="shared" si="2"/>
        <v>1.9198187889418481E-3</v>
      </c>
    </row>
    <row r="87" spans="1:6" ht="14.25">
      <c r="A87" s="73"/>
      <c r="B87" s="73"/>
      <c r="C87" s="74"/>
      <c r="D87" s="73"/>
      <c r="E87" s="73"/>
      <c r="F87" s="77"/>
    </row>
    <row r="88" spans="1:6" ht="14.25">
      <c r="A88" s="73" t="s">
        <v>100</v>
      </c>
      <c r="B88" s="73"/>
      <c r="C88" s="73"/>
      <c r="D88" s="73"/>
      <c r="E88" s="73"/>
      <c r="F88" s="77"/>
    </row>
    <row r="89" spans="1:6">
      <c r="A89" s="66" t="s">
        <v>1020</v>
      </c>
    </row>
  </sheetData>
  <phoneticPr fontId="4" type="noConversion"/>
  <printOptions horizontalCentered="1"/>
  <pageMargins left="0.75" right="0.75" top="1" bottom="1" header="0.5" footer="0.5"/>
  <pageSetup scale="66" orientation="landscape" r:id="rId1"/>
  <headerFooter alignWithMargins="0">
    <oddHeader>&amp;C&amp;"Arial,Bold"&amp;14County Level Funding for Public Library Systems &amp;"Arial,Regular"&amp;10
&amp;11(sorted lowest to highest)</oddHeader>
    <oddFooter>&amp;L&amp;11Mississippi Public Library Statistics, FY05, County Level Funding</oddFoot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workbookViewId="0">
      <selection activeCell="F37" sqref="F37"/>
    </sheetView>
  </sheetViews>
  <sheetFormatPr defaultRowHeight="12.75"/>
  <cols>
    <col min="1" max="1" width="57.7109375" bestFit="1" customWidth="1"/>
    <col min="2" max="2" width="11.85546875" style="8" bestFit="1" customWidth="1"/>
    <col min="5" max="5" width="11" customWidth="1"/>
    <col min="6" max="6" width="11.140625" customWidth="1"/>
    <col min="7" max="7" width="10.85546875" customWidth="1"/>
    <col min="10" max="10" width="9.140625" style="32"/>
    <col min="11" max="11" width="12.42578125" style="8" customWidth="1"/>
  </cols>
  <sheetData>
    <row r="1" spans="1:11" ht="45.75" customHeight="1">
      <c r="A1" s="1" t="s">
        <v>31</v>
      </c>
      <c r="B1" s="7" t="s">
        <v>96</v>
      </c>
      <c r="C1" s="5" t="s">
        <v>87</v>
      </c>
      <c r="D1" s="5" t="s">
        <v>88</v>
      </c>
      <c r="E1" s="5" t="s">
        <v>89</v>
      </c>
      <c r="F1" s="5" t="s">
        <v>90</v>
      </c>
      <c r="G1" s="5" t="s">
        <v>91</v>
      </c>
      <c r="H1" s="5" t="s">
        <v>92</v>
      </c>
      <c r="I1" s="5" t="s">
        <v>93</v>
      </c>
      <c r="J1" s="31" t="s">
        <v>94</v>
      </c>
      <c r="K1" s="6" t="s">
        <v>95</v>
      </c>
    </row>
    <row r="2" spans="1:11" s="17" customFormat="1" ht="14.25">
      <c r="A2" s="2"/>
      <c r="B2" s="20"/>
      <c r="J2" s="39"/>
      <c r="K2" s="20"/>
    </row>
    <row r="3" spans="1:11" ht="15">
      <c r="A3" s="1" t="s">
        <v>32</v>
      </c>
    </row>
    <row r="4" spans="1:11" ht="14.25">
      <c r="A4" s="3" t="s">
        <v>33</v>
      </c>
      <c r="B4" s="8">
        <v>7852</v>
      </c>
      <c r="C4">
        <v>80</v>
      </c>
      <c r="D4">
        <v>5</v>
      </c>
      <c r="E4">
        <v>2</v>
      </c>
      <c r="F4">
        <v>0</v>
      </c>
      <c r="G4">
        <v>4</v>
      </c>
      <c r="H4">
        <v>0</v>
      </c>
      <c r="I4">
        <f>(F4+G4+H4)</f>
        <v>4</v>
      </c>
      <c r="J4" s="32">
        <f>(140/40)</f>
        <v>3.5</v>
      </c>
      <c r="K4" s="8">
        <v>20</v>
      </c>
    </row>
    <row r="5" spans="1:11" ht="14.25">
      <c r="A5" s="3" t="s">
        <v>34</v>
      </c>
      <c r="B5" s="8">
        <v>10397</v>
      </c>
      <c r="C5">
        <v>66</v>
      </c>
      <c r="D5">
        <v>5</v>
      </c>
      <c r="E5">
        <v>2</v>
      </c>
      <c r="F5">
        <v>0</v>
      </c>
      <c r="G5">
        <v>2</v>
      </c>
      <c r="H5">
        <v>0</v>
      </c>
      <c r="I5">
        <f t="shared" ref="I5:I67" si="0">(F5+G5+H5)</f>
        <v>2</v>
      </c>
      <c r="J5" s="32">
        <f>(66/40)</f>
        <v>1.65</v>
      </c>
      <c r="K5" s="8">
        <v>20</v>
      </c>
    </row>
    <row r="6" spans="1:11" ht="14.25">
      <c r="A6" s="3" t="s">
        <v>35</v>
      </c>
      <c r="B6" s="8">
        <v>11492</v>
      </c>
      <c r="C6">
        <v>45.5</v>
      </c>
      <c r="D6">
        <v>6</v>
      </c>
      <c r="E6">
        <v>1</v>
      </c>
      <c r="F6">
        <v>0</v>
      </c>
      <c r="G6">
        <v>4</v>
      </c>
      <c r="H6">
        <v>1</v>
      </c>
      <c r="I6">
        <f t="shared" si="0"/>
        <v>5</v>
      </c>
      <c r="J6" s="32">
        <f>(154/40)</f>
        <v>3.85</v>
      </c>
      <c r="K6" s="8">
        <v>112</v>
      </c>
    </row>
    <row r="7" spans="1:11" ht="14.25">
      <c r="A7" s="3" t="s">
        <v>36</v>
      </c>
      <c r="B7" s="8">
        <v>10527</v>
      </c>
      <c r="C7">
        <v>61</v>
      </c>
      <c r="D7">
        <v>6</v>
      </c>
      <c r="E7">
        <v>2</v>
      </c>
      <c r="F7">
        <v>0</v>
      </c>
      <c r="G7">
        <v>3</v>
      </c>
      <c r="H7">
        <v>2</v>
      </c>
      <c r="I7">
        <f t="shared" si="0"/>
        <v>5</v>
      </c>
      <c r="J7" s="32">
        <f>(164/40)</f>
        <v>4.0999999999999996</v>
      </c>
      <c r="K7" s="8">
        <v>914</v>
      </c>
    </row>
    <row r="8" spans="1:11" ht="14.25">
      <c r="A8" s="3" t="s">
        <v>37</v>
      </c>
      <c r="B8" s="8">
        <v>9512</v>
      </c>
      <c r="C8">
        <v>60</v>
      </c>
      <c r="D8">
        <v>6</v>
      </c>
      <c r="E8">
        <v>2</v>
      </c>
      <c r="F8">
        <v>0</v>
      </c>
      <c r="G8">
        <v>5</v>
      </c>
      <c r="H8">
        <v>1</v>
      </c>
      <c r="I8">
        <f t="shared" si="0"/>
        <v>6</v>
      </c>
      <c r="J8" s="32">
        <f>(100/40)</f>
        <v>2.5</v>
      </c>
      <c r="K8" s="16" t="s">
        <v>182</v>
      </c>
    </row>
    <row r="9" spans="1:11" ht="14.25">
      <c r="A9" s="3" t="s">
        <v>38</v>
      </c>
      <c r="B9" s="8">
        <v>12202</v>
      </c>
      <c r="C9">
        <v>70</v>
      </c>
      <c r="D9">
        <v>6</v>
      </c>
      <c r="E9">
        <v>3</v>
      </c>
      <c r="F9">
        <v>0</v>
      </c>
      <c r="G9">
        <v>8</v>
      </c>
      <c r="H9">
        <v>1</v>
      </c>
      <c r="I9">
        <f t="shared" si="0"/>
        <v>9</v>
      </c>
      <c r="J9" s="32">
        <f>(170/40)</f>
        <v>4.25</v>
      </c>
      <c r="K9" s="8">
        <v>1560</v>
      </c>
    </row>
    <row r="10" spans="1:11" ht="14.25">
      <c r="A10" s="3" t="s">
        <v>97</v>
      </c>
      <c r="B10" s="8">
        <v>7876</v>
      </c>
      <c r="C10">
        <v>48</v>
      </c>
      <c r="D10">
        <v>6</v>
      </c>
      <c r="E10">
        <v>1</v>
      </c>
      <c r="F10">
        <v>1</v>
      </c>
      <c r="G10">
        <v>0</v>
      </c>
      <c r="H10">
        <v>4</v>
      </c>
      <c r="I10">
        <f t="shared" si="0"/>
        <v>5</v>
      </c>
      <c r="J10" s="32">
        <f>(174/40)</f>
        <v>4.3499999999999996</v>
      </c>
      <c r="K10" s="8">
        <v>200</v>
      </c>
    </row>
    <row r="11" spans="1:11" ht="14.25">
      <c r="A11" s="3" t="s">
        <v>39</v>
      </c>
      <c r="B11" s="8">
        <v>14191</v>
      </c>
      <c r="C11">
        <v>54</v>
      </c>
      <c r="D11">
        <v>4</v>
      </c>
      <c r="E11">
        <v>2</v>
      </c>
      <c r="F11">
        <v>1</v>
      </c>
      <c r="G11">
        <v>1</v>
      </c>
      <c r="H11">
        <v>5</v>
      </c>
      <c r="I11">
        <f t="shared" si="0"/>
        <v>7</v>
      </c>
      <c r="J11" s="32">
        <f>(166/40)</f>
        <v>4.1500000000000004</v>
      </c>
      <c r="K11" s="8">
        <v>30</v>
      </c>
    </row>
    <row r="12" spans="1:11" ht="14.25">
      <c r="A12" s="3" t="s">
        <v>40</v>
      </c>
      <c r="B12" s="8">
        <v>13417</v>
      </c>
      <c r="C12">
        <v>53</v>
      </c>
      <c r="D12">
        <v>5</v>
      </c>
      <c r="E12">
        <v>2</v>
      </c>
      <c r="F12">
        <v>0</v>
      </c>
      <c r="G12">
        <v>4</v>
      </c>
      <c r="H12">
        <v>2</v>
      </c>
      <c r="I12">
        <f t="shared" si="0"/>
        <v>6</v>
      </c>
      <c r="J12" s="32">
        <f>(79.5/40)</f>
        <v>1.9875</v>
      </c>
      <c r="K12" s="16" t="s">
        <v>182</v>
      </c>
    </row>
    <row r="13" spans="1:11" s="17" customFormat="1" ht="14.25">
      <c r="A13" s="2"/>
      <c r="B13" s="20"/>
      <c r="I13" s="17">
        <f t="shared" si="0"/>
        <v>0</v>
      </c>
      <c r="J13" s="39"/>
      <c r="K13" s="20"/>
    </row>
    <row r="14" spans="1:11" ht="15">
      <c r="A14" s="1" t="s">
        <v>41</v>
      </c>
      <c r="I14">
        <f t="shared" si="0"/>
        <v>0</v>
      </c>
    </row>
    <row r="15" spans="1:11" ht="14.25">
      <c r="A15" s="3" t="s">
        <v>42</v>
      </c>
      <c r="B15" s="8">
        <v>38641</v>
      </c>
      <c r="C15">
        <v>161</v>
      </c>
      <c r="D15">
        <v>6</v>
      </c>
      <c r="E15">
        <v>9</v>
      </c>
      <c r="F15">
        <v>1</v>
      </c>
      <c r="G15">
        <v>29</v>
      </c>
      <c r="H15">
        <v>2</v>
      </c>
      <c r="I15">
        <f t="shared" si="0"/>
        <v>32</v>
      </c>
      <c r="J15" s="32">
        <f>(606/40)</f>
        <v>15.15</v>
      </c>
      <c r="K15" s="8">
        <v>50</v>
      </c>
    </row>
    <row r="16" spans="1:11" ht="14.25">
      <c r="A16" s="3" t="s">
        <v>43</v>
      </c>
      <c r="B16" s="8">
        <v>29002</v>
      </c>
      <c r="C16">
        <v>47.5</v>
      </c>
      <c r="D16">
        <v>7</v>
      </c>
      <c r="E16">
        <v>1</v>
      </c>
      <c r="F16">
        <v>1</v>
      </c>
      <c r="G16">
        <v>4</v>
      </c>
      <c r="H16">
        <v>8</v>
      </c>
      <c r="I16">
        <f t="shared" si="0"/>
        <v>13</v>
      </c>
      <c r="J16" s="32">
        <f>(404/40)</f>
        <v>10.1</v>
      </c>
      <c r="K16" s="8">
        <v>800</v>
      </c>
    </row>
    <row r="17" spans="1:11" ht="14.25">
      <c r="A17" s="3" t="s">
        <v>44</v>
      </c>
      <c r="B17" s="8">
        <v>38596</v>
      </c>
      <c r="C17">
        <v>241.5</v>
      </c>
      <c r="D17">
        <v>6</v>
      </c>
      <c r="E17">
        <v>5</v>
      </c>
      <c r="F17">
        <v>2</v>
      </c>
      <c r="G17">
        <v>5</v>
      </c>
      <c r="H17">
        <v>10</v>
      </c>
      <c r="I17">
        <f t="shared" si="0"/>
        <v>17</v>
      </c>
      <c r="J17" s="32">
        <f>(378/40)</f>
        <v>9.4499999999999993</v>
      </c>
      <c r="K17" s="8">
        <v>890</v>
      </c>
    </row>
    <row r="18" spans="1:11" ht="14.25">
      <c r="A18" s="3" t="s">
        <v>45</v>
      </c>
      <c r="B18" s="8">
        <v>35832</v>
      </c>
      <c r="C18">
        <v>178</v>
      </c>
      <c r="D18">
        <v>6</v>
      </c>
      <c r="E18">
        <v>7</v>
      </c>
      <c r="F18">
        <v>1</v>
      </c>
      <c r="G18">
        <v>8</v>
      </c>
      <c r="H18">
        <v>4</v>
      </c>
      <c r="I18">
        <f t="shared" si="0"/>
        <v>13</v>
      </c>
      <c r="J18" s="32">
        <f>(353/40)</f>
        <v>8.8249999999999993</v>
      </c>
      <c r="K18" s="16" t="s">
        <v>182</v>
      </c>
    </row>
    <row r="19" spans="1:11" ht="14.25">
      <c r="A19" s="3" t="s">
        <v>46</v>
      </c>
      <c r="B19" s="8">
        <v>22861</v>
      </c>
      <c r="C19">
        <v>43</v>
      </c>
      <c r="D19">
        <v>6</v>
      </c>
      <c r="E19">
        <v>1</v>
      </c>
      <c r="F19">
        <v>1</v>
      </c>
      <c r="G19">
        <v>3</v>
      </c>
      <c r="H19">
        <v>4</v>
      </c>
      <c r="I19">
        <f t="shared" si="0"/>
        <v>8</v>
      </c>
      <c r="J19" s="32">
        <f>(320/40)</f>
        <v>8</v>
      </c>
      <c r="K19" s="16" t="s">
        <v>182</v>
      </c>
    </row>
    <row r="20" spans="1:11" ht="14.25">
      <c r="A20" s="3" t="s">
        <v>47</v>
      </c>
      <c r="B20" s="8">
        <v>36431</v>
      </c>
      <c r="C20">
        <v>105</v>
      </c>
      <c r="D20">
        <v>6</v>
      </c>
      <c r="E20">
        <v>3</v>
      </c>
      <c r="F20">
        <v>2</v>
      </c>
      <c r="G20">
        <v>1</v>
      </c>
      <c r="H20">
        <v>10</v>
      </c>
      <c r="I20">
        <f t="shared" si="0"/>
        <v>13</v>
      </c>
      <c r="J20" s="32">
        <f>(394/40)</f>
        <v>9.85</v>
      </c>
      <c r="K20" s="16" t="s">
        <v>182</v>
      </c>
    </row>
    <row r="21" spans="1:11" ht="14.25">
      <c r="A21" s="3" t="s">
        <v>48</v>
      </c>
      <c r="B21" s="8">
        <v>32612</v>
      </c>
      <c r="C21">
        <v>149</v>
      </c>
      <c r="D21">
        <v>6</v>
      </c>
      <c r="E21">
        <v>5</v>
      </c>
      <c r="F21">
        <v>1</v>
      </c>
      <c r="G21">
        <v>5</v>
      </c>
      <c r="H21">
        <v>5</v>
      </c>
      <c r="I21">
        <f t="shared" si="0"/>
        <v>11</v>
      </c>
      <c r="J21" s="32">
        <f>(393.5/40)</f>
        <v>9.8375000000000004</v>
      </c>
      <c r="K21" s="8">
        <v>75</v>
      </c>
    </row>
    <row r="22" spans="1:11" ht="14.25">
      <c r="A22" s="3" t="s">
        <v>49</v>
      </c>
      <c r="B22" s="8">
        <v>35659</v>
      </c>
      <c r="C22">
        <v>95</v>
      </c>
      <c r="D22">
        <v>6</v>
      </c>
      <c r="E22">
        <v>3</v>
      </c>
      <c r="F22">
        <v>1</v>
      </c>
      <c r="G22">
        <v>7</v>
      </c>
      <c r="H22">
        <v>1</v>
      </c>
      <c r="I22">
        <f t="shared" si="0"/>
        <v>9</v>
      </c>
      <c r="J22" s="32">
        <f>(215/40)</f>
        <v>5.375</v>
      </c>
      <c r="K22" s="8">
        <v>90</v>
      </c>
    </row>
    <row r="23" spans="1:11" ht="14.25">
      <c r="A23" s="3" t="s">
        <v>50</v>
      </c>
      <c r="B23" s="8">
        <v>29905</v>
      </c>
      <c r="C23">
        <v>47</v>
      </c>
      <c r="D23">
        <v>6</v>
      </c>
      <c r="E23">
        <v>1</v>
      </c>
      <c r="F23">
        <v>1</v>
      </c>
      <c r="G23">
        <v>4</v>
      </c>
      <c r="H23">
        <v>3</v>
      </c>
      <c r="I23">
        <f t="shared" si="0"/>
        <v>8</v>
      </c>
      <c r="J23" s="32">
        <f>(239.5/40)</f>
        <v>5.9874999999999998</v>
      </c>
      <c r="K23" s="8">
        <v>240</v>
      </c>
    </row>
    <row r="24" spans="1:11" ht="14.25">
      <c r="A24" s="3" t="s">
        <v>51</v>
      </c>
      <c r="B24" s="8">
        <v>38393</v>
      </c>
      <c r="C24">
        <v>137</v>
      </c>
      <c r="D24">
        <v>6</v>
      </c>
      <c r="E24">
        <v>3</v>
      </c>
      <c r="F24">
        <v>2</v>
      </c>
      <c r="G24">
        <v>1</v>
      </c>
      <c r="H24">
        <v>12</v>
      </c>
      <c r="I24">
        <f t="shared" si="0"/>
        <v>15</v>
      </c>
      <c r="J24" s="32">
        <f>(378/40)</f>
        <v>9.4499999999999993</v>
      </c>
      <c r="K24" s="8">
        <v>350</v>
      </c>
    </row>
    <row r="25" spans="1:11" ht="14.25">
      <c r="A25" s="3" t="s">
        <v>52</v>
      </c>
      <c r="B25" s="8">
        <v>32311</v>
      </c>
      <c r="C25">
        <v>85</v>
      </c>
      <c r="D25">
        <v>6</v>
      </c>
      <c r="E25">
        <v>4</v>
      </c>
      <c r="F25">
        <v>1</v>
      </c>
      <c r="G25">
        <v>2</v>
      </c>
      <c r="H25">
        <v>10</v>
      </c>
      <c r="I25">
        <f t="shared" si="0"/>
        <v>13</v>
      </c>
      <c r="J25" s="32">
        <f>(424/40)</f>
        <v>10.6</v>
      </c>
      <c r="K25" s="8">
        <v>10</v>
      </c>
    </row>
    <row r="26" spans="1:11" ht="14.25">
      <c r="A26" s="3" t="s">
        <v>53</v>
      </c>
      <c r="B26" s="8">
        <v>26784</v>
      </c>
      <c r="C26">
        <v>72.5</v>
      </c>
      <c r="D26">
        <v>6</v>
      </c>
      <c r="E26">
        <v>2</v>
      </c>
      <c r="F26">
        <v>1</v>
      </c>
      <c r="G26">
        <v>4</v>
      </c>
      <c r="H26">
        <v>3</v>
      </c>
      <c r="I26">
        <f t="shared" si="0"/>
        <v>8</v>
      </c>
      <c r="J26" s="32">
        <f>(202.5/40)</f>
        <v>5.0625</v>
      </c>
      <c r="K26" s="8">
        <v>15</v>
      </c>
    </row>
    <row r="27" spans="1:11" ht="14.25">
      <c r="A27" s="3" t="s">
        <v>54</v>
      </c>
      <c r="B27" s="8">
        <v>21291</v>
      </c>
      <c r="C27">
        <v>49</v>
      </c>
      <c r="D27">
        <v>6</v>
      </c>
      <c r="E27">
        <v>1</v>
      </c>
      <c r="F27">
        <v>1</v>
      </c>
      <c r="G27">
        <v>1</v>
      </c>
      <c r="H27">
        <v>9</v>
      </c>
      <c r="I27">
        <f t="shared" si="0"/>
        <v>11</v>
      </c>
      <c r="J27" s="32">
        <f>(280/40)</f>
        <v>7</v>
      </c>
      <c r="K27" s="8">
        <v>2555</v>
      </c>
    </row>
    <row r="28" spans="1:11" ht="14.25">
      <c r="A28" s="3" t="s">
        <v>98</v>
      </c>
      <c r="B28" s="8">
        <v>28195</v>
      </c>
      <c r="C28">
        <v>50.5</v>
      </c>
      <c r="D28">
        <v>6</v>
      </c>
      <c r="E28">
        <v>1</v>
      </c>
      <c r="F28">
        <v>1</v>
      </c>
      <c r="G28">
        <v>4</v>
      </c>
      <c r="H28">
        <v>6</v>
      </c>
      <c r="I28">
        <f t="shared" si="0"/>
        <v>11</v>
      </c>
      <c r="J28" s="32">
        <f>(242/40)</f>
        <v>6.05</v>
      </c>
      <c r="K28" s="8">
        <v>400</v>
      </c>
    </row>
    <row r="29" spans="1:11" s="17" customFormat="1" ht="14.25">
      <c r="A29" s="2"/>
      <c r="B29" s="20"/>
      <c r="I29" s="17">
        <f t="shared" si="0"/>
        <v>0</v>
      </c>
      <c r="J29" s="39"/>
      <c r="K29" s="20"/>
    </row>
    <row r="30" spans="1:11" ht="15">
      <c r="A30" s="1" t="s">
        <v>55</v>
      </c>
      <c r="I30">
        <f t="shared" si="0"/>
        <v>0</v>
      </c>
    </row>
    <row r="31" spans="1:11" ht="14.25">
      <c r="A31" s="3" t="s">
        <v>65</v>
      </c>
      <c r="B31" s="8">
        <v>59895</v>
      </c>
      <c r="C31">
        <v>94</v>
      </c>
      <c r="D31">
        <v>6</v>
      </c>
      <c r="E31">
        <v>4</v>
      </c>
      <c r="F31">
        <v>1</v>
      </c>
      <c r="G31">
        <v>17</v>
      </c>
      <c r="H31">
        <v>6</v>
      </c>
      <c r="I31">
        <f>(F31+G31+H31)</f>
        <v>24</v>
      </c>
      <c r="J31" s="32">
        <f>(615.5/40)</f>
        <v>15.387499999999999</v>
      </c>
      <c r="K31" s="8">
        <v>791</v>
      </c>
    </row>
    <row r="32" spans="1:11" ht="14.25">
      <c r="A32" s="3" t="s">
        <v>56</v>
      </c>
      <c r="B32" s="8">
        <v>46711</v>
      </c>
      <c r="C32">
        <v>195</v>
      </c>
      <c r="D32">
        <v>6</v>
      </c>
      <c r="E32">
        <v>4</v>
      </c>
      <c r="F32">
        <v>3</v>
      </c>
      <c r="G32">
        <v>0</v>
      </c>
      <c r="H32">
        <v>33</v>
      </c>
      <c r="I32">
        <f t="shared" si="0"/>
        <v>36</v>
      </c>
      <c r="J32" s="32">
        <f>(1333/40)</f>
        <v>33.325000000000003</v>
      </c>
      <c r="K32" s="8">
        <v>2252</v>
      </c>
    </row>
    <row r="33" spans="1:11" ht="14.25">
      <c r="A33" s="3" t="s">
        <v>57</v>
      </c>
      <c r="B33" s="8">
        <v>44616</v>
      </c>
      <c r="C33">
        <v>186</v>
      </c>
      <c r="D33">
        <v>6</v>
      </c>
      <c r="E33">
        <v>4</v>
      </c>
      <c r="F33">
        <v>3</v>
      </c>
      <c r="G33">
        <v>11</v>
      </c>
      <c r="H33">
        <v>1</v>
      </c>
      <c r="I33">
        <f t="shared" si="0"/>
        <v>15</v>
      </c>
      <c r="J33" s="32">
        <f>(554/40)</f>
        <v>13.85</v>
      </c>
      <c r="K33" s="8">
        <v>725</v>
      </c>
    </row>
    <row r="34" spans="1:11" ht="14.25">
      <c r="A34" s="3" t="s">
        <v>58</v>
      </c>
      <c r="B34" s="8">
        <v>55819</v>
      </c>
      <c r="C34">
        <v>218</v>
      </c>
      <c r="D34">
        <v>6</v>
      </c>
      <c r="E34">
        <v>5</v>
      </c>
      <c r="F34">
        <v>3</v>
      </c>
      <c r="G34">
        <v>5</v>
      </c>
      <c r="H34">
        <v>13</v>
      </c>
      <c r="I34">
        <f t="shared" si="0"/>
        <v>21</v>
      </c>
      <c r="J34" s="32">
        <f>(628/40)</f>
        <v>15.7</v>
      </c>
      <c r="K34" s="8">
        <v>1512</v>
      </c>
    </row>
    <row r="35" spans="1:11" ht="14.25">
      <c r="A35" s="3" t="s">
        <v>59</v>
      </c>
      <c r="B35" s="8">
        <v>42368</v>
      </c>
      <c r="C35">
        <v>135</v>
      </c>
      <c r="D35">
        <v>6</v>
      </c>
      <c r="E35">
        <v>3</v>
      </c>
      <c r="F35">
        <v>1</v>
      </c>
      <c r="G35">
        <v>3</v>
      </c>
      <c r="H35">
        <v>13</v>
      </c>
      <c r="I35">
        <f t="shared" si="0"/>
        <v>17</v>
      </c>
      <c r="J35" s="32">
        <f>(440/40)</f>
        <v>11</v>
      </c>
      <c r="K35" s="8">
        <v>320</v>
      </c>
    </row>
    <row r="36" spans="1:11" ht="14.25">
      <c r="A36" s="3" t="s">
        <v>60</v>
      </c>
      <c r="B36" s="8">
        <v>52659</v>
      </c>
      <c r="C36">
        <v>86</v>
      </c>
      <c r="D36">
        <v>6</v>
      </c>
      <c r="E36">
        <v>2</v>
      </c>
      <c r="F36">
        <v>3</v>
      </c>
      <c r="G36">
        <v>6</v>
      </c>
      <c r="H36">
        <v>10</v>
      </c>
      <c r="I36">
        <f t="shared" si="0"/>
        <v>19</v>
      </c>
      <c r="J36" s="32">
        <f>(574/40)</f>
        <v>14.35</v>
      </c>
      <c r="K36" s="8">
        <v>475</v>
      </c>
    </row>
    <row r="37" spans="1:11" ht="14.25">
      <c r="A37" s="3" t="s">
        <v>61</v>
      </c>
      <c r="B37" s="8">
        <v>41247</v>
      </c>
      <c r="C37">
        <v>118</v>
      </c>
      <c r="D37">
        <v>6</v>
      </c>
      <c r="E37">
        <v>3</v>
      </c>
      <c r="F37">
        <v>3</v>
      </c>
      <c r="G37">
        <v>7</v>
      </c>
      <c r="H37">
        <v>8</v>
      </c>
      <c r="I37">
        <f t="shared" si="0"/>
        <v>18</v>
      </c>
      <c r="J37" s="32">
        <f>(374/40)</f>
        <v>9.35</v>
      </c>
      <c r="K37" s="8">
        <v>1015</v>
      </c>
    </row>
    <row r="38" spans="1:11" ht="14.25">
      <c r="A38" s="3" t="s">
        <v>62</v>
      </c>
      <c r="B38" s="8">
        <v>49131</v>
      </c>
      <c r="C38">
        <v>60</v>
      </c>
      <c r="D38">
        <v>6</v>
      </c>
      <c r="E38">
        <v>1</v>
      </c>
      <c r="F38">
        <v>4</v>
      </c>
      <c r="G38">
        <v>2</v>
      </c>
      <c r="H38">
        <v>10</v>
      </c>
      <c r="I38">
        <f t="shared" si="0"/>
        <v>16</v>
      </c>
      <c r="J38" s="32">
        <f>(500/40)</f>
        <v>12.5</v>
      </c>
      <c r="K38" s="8">
        <v>150</v>
      </c>
    </row>
    <row r="39" spans="1:11" ht="14.25">
      <c r="A39" s="3" t="s">
        <v>63</v>
      </c>
      <c r="B39" s="8">
        <v>59220</v>
      </c>
      <c r="C39">
        <v>161</v>
      </c>
      <c r="D39">
        <v>6</v>
      </c>
      <c r="E39">
        <v>6</v>
      </c>
      <c r="F39">
        <v>1</v>
      </c>
      <c r="G39">
        <v>12</v>
      </c>
      <c r="H39">
        <v>11</v>
      </c>
      <c r="I39">
        <f t="shared" si="0"/>
        <v>24</v>
      </c>
      <c r="J39" s="32">
        <f>(749/40)</f>
        <v>18.725000000000001</v>
      </c>
      <c r="K39" s="8">
        <v>200</v>
      </c>
    </row>
    <row r="40" spans="1:11" s="17" customFormat="1" ht="14.25">
      <c r="A40" s="2"/>
      <c r="B40" s="20"/>
      <c r="I40" s="17">
        <f t="shared" si="0"/>
        <v>0</v>
      </c>
      <c r="J40" s="39"/>
      <c r="K40" s="20"/>
    </row>
    <row r="41" spans="1:11" ht="15">
      <c r="A41" s="1" t="s">
        <v>64</v>
      </c>
      <c r="I41">
        <f t="shared" si="0"/>
        <v>0</v>
      </c>
    </row>
    <row r="42" spans="1:11" ht="14.25">
      <c r="A42" s="3" t="s">
        <v>66</v>
      </c>
      <c r="B42" s="8">
        <v>62044</v>
      </c>
      <c r="C42">
        <v>255</v>
      </c>
      <c r="D42">
        <v>6</v>
      </c>
      <c r="E42">
        <v>8</v>
      </c>
      <c r="F42">
        <v>2</v>
      </c>
      <c r="G42">
        <v>8</v>
      </c>
      <c r="H42">
        <v>8</v>
      </c>
      <c r="I42">
        <f t="shared" si="0"/>
        <v>18</v>
      </c>
      <c r="J42" s="32">
        <f>(601/40)</f>
        <v>15.025</v>
      </c>
      <c r="K42" s="8">
        <v>450</v>
      </c>
    </row>
    <row r="43" spans="1:11" ht="14.25">
      <c r="A43" s="3" t="s">
        <v>67</v>
      </c>
      <c r="B43" s="8">
        <v>66160</v>
      </c>
      <c r="C43">
        <v>94</v>
      </c>
      <c r="D43">
        <v>6</v>
      </c>
      <c r="E43">
        <v>3</v>
      </c>
      <c r="F43">
        <v>1</v>
      </c>
      <c r="G43">
        <v>3</v>
      </c>
      <c r="H43">
        <v>9</v>
      </c>
      <c r="I43">
        <f t="shared" si="0"/>
        <v>13</v>
      </c>
      <c r="J43" s="32">
        <f>(451/40)</f>
        <v>11.275</v>
      </c>
      <c r="K43" s="8">
        <v>100</v>
      </c>
    </row>
    <row r="44" spans="1:11" ht="14.25">
      <c r="A44" s="3" t="s">
        <v>68</v>
      </c>
      <c r="B44" s="8">
        <v>77218</v>
      </c>
      <c r="C44">
        <v>106</v>
      </c>
      <c r="D44">
        <v>6</v>
      </c>
      <c r="E44">
        <v>1</v>
      </c>
      <c r="F44">
        <v>1</v>
      </c>
      <c r="G44">
        <v>0</v>
      </c>
      <c r="H44">
        <v>19</v>
      </c>
      <c r="I44">
        <f t="shared" si="0"/>
        <v>20</v>
      </c>
      <c r="J44" s="32">
        <f>(780/40)</f>
        <v>19.5</v>
      </c>
      <c r="K44" s="8">
        <v>100</v>
      </c>
    </row>
    <row r="45" spans="1:11" ht="14.25">
      <c r="A45" s="3" t="s">
        <v>69</v>
      </c>
      <c r="B45" s="8">
        <v>68321</v>
      </c>
      <c r="C45">
        <v>251</v>
      </c>
      <c r="D45">
        <v>6</v>
      </c>
      <c r="E45">
        <v>9</v>
      </c>
      <c r="F45">
        <v>3</v>
      </c>
      <c r="G45">
        <v>15</v>
      </c>
      <c r="H45">
        <v>6</v>
      </c>
      <c r="I45">
        <f t="shared" si="0"/>
        <v>24</v>
      </c>
      <c r="J45" s="32">
        <f>(699.5/40)</f>
        <v>17.487500000000001</v>
      </c>
      <c r="K45" s="8">
        <v>116</v>
      </c>
    </row>
    <row r="46" spans="1:11" ht="14.25">
      <c r="A46" s="3" t="s">
        <v>70</v>
      </c>
      <c r="B46" s="8">
        <v>60478</v>
      </c>
      <c r="C46">
        <v>303.5</v>
      </c>
      <c r="D46">
        <v>6</v>
      </c>
      <c r="E46">
        <v>12</v>
      </c>
      <c r="F46">
        <v>1</v>
      </c>
      <c r="G46">
        <v>13</v>
      </c>
      <c r="H46">
        <v>5</v>
      </c>
      <c r="I46">
        <f t="shared" si="0"/>
        <v>19</v>
      </c>
      <c r="J46" s="32">
        <f>(568/40)</f>
        <v>14.2</v>
      </c>
      <c r="K46" s="8">
        <v>100</v>
      </c>
    </row>
    <row r="47" spans="1:11" ht="14.25">
      <c r="A47" s="3" t="s">
        <v>71</v>
      </c>
      <c r="B47" s="8">
        <v>75095</v>
      </c>
      <c r="C47">
        <v>109</v>
      </c>
      <c r="D47">
        <v>6</v>
      </c>
      <c r="E47">
        <v>2</v>
      </c>
      <c r="F47">
        <v>5</v>
      </c>
      <c r="G47">
        <v>0</v>
      </c>
      <c r="H47">
        <v>27</v>
      </c>
      <c r="I47">
        <f t="shared" si="0"/>
        <v>32</v>
      </c>
      <c r="J47" s="32">
        <f>(1040/40)</f>
        <v>26</v>
      </c>
      <c r="K47" s="8">
        <v>3275</v>
      </c>
    </row>
    <row r="48" spans="1:11" ht="14.25">
      <c r="A48" s="3" t="s">
        <v>72</v>
      </c>
      <c r="B48" s="8">
        <v>78591</v>
      </c>
      <c r="C48">
        <v>332</v>
      </c>
      <c r="D48">
        <v>6</v>
      </c>
      <c r="E48">
        <v>10</v>
      </c>
      <c r="F48">
        <v>2</v>
      </c>
      <c r="G48">
        <v>16</v>
      </c>
      <c r="H48">
        <v>22</v>
      </c>
      <c r="I48">
        <f t="shared" si="0"/>
        <v>40</v>
      </c>
      <c r="J48" s="32">
        <f>(969/40)</f>
        <v>24.225000000000001</v>
      </c>
      <c r="K48" s="8">
        <v>250</v>
      </c>
    </row>
    <row r="49" spans="1:11" s="17" customFormat="1" ht="14.25">
      <c r="A49" s="2"/>
      <c r="B49" s="20"/>
      <c r="I49" s="17">
        <f t="shared" si="0"/>
        <v>0</v>
      </c>
      <c r="J49" s="39"/>
      <c r="K49" s="20"/>
    </row>
    <row r="50" spans="1:11" ht="15">
      <c r="A50" s="1" t="s">
        <v>73</v>
      </c>
      <c r="I50">
        <f t="shared" si="0"/>
        <v>0</v>
      </c>
    </row>
    <row r="51" spans="1:11" ht="14.25">
      <c r="A51" s="3" t="s">
        <v>74</v>
      </c>
      <c r="B51" s="8">
        <v>102152</v>
      </c>
      <c r="C51">
        <v>108</v>
      </c>
      <c r="D51">
        <v>6</v>
      </c>
      <c r="E51">
        <v>3</v>
      </c>
      <c r="F51">
        <v>2</v>
      </c>
      <c r="G51">
        <v>12</v>
      </c>
      <c r="H51">
        <v>15</v>
      </c>
      <c r="I51">
        <f t="shared" si="0"/>
        <v>29</v>
      </c>
      <c r="J51" s="32">
        <f>(1016/40)</f>
        <v>25.4</v>
      </c>
      <c r="K51" s="8">
        <v>2312</v>
      </c>
    </row>
    <row r="52" spans="1:11" ht="14.25">
      <c r="A52" s="3" t="s">
        <v>75</v>
      </c>
      <c r="B52" s="8">
        <v>84286</v>
      </c>
      <c r="C52">
        <v>230</v>
      </c>
      <c r="D52">
        <v>6</v>
      </c>
      <c r="E52">
        <v>5</v>
      </c>
      <c r="F52">
        <v>5</v>
      </c>
      <c r="G52">
        <v>7</v>
      </c>
      <c r="H52">
        <v>26</v>
      </c>
      <c r="I52">
        <f t="shared" si="0"/>
        <v>38</v>
      </c>
      <c r="J52" s="32">
        <f>(1150/40)</f>
        <v>28.75</v>
      </c>
      <c r="K52" s="8">
        <v>700</v>
      </c>
    </row>
    <row r="53" spans="1:11" ht="14.25">
      <c r="A53" s="3" t="s">
        <v>76</v>
      </c>
      <c r="B53" s="8">
        <v>94803</v>
      </c>
      <c r="C53">
        <v>468</v>
      </c>
      <c r="D53">
        <v>6</v>
      </c>
      <c r="E53">
        <v>13</v>
      </c>
      <c r="F53">
        <v>2</v>
      </c>
      <c r="G53">
        <v>15</v>
      </c>
      <c r="H53">
        <v>28</v>
      </c>
      <c r="I53">
        <f t="shared" si="0"/>
        <v>45</v>
      </c>
      <c r="J53" s="32">
        <f>(1381/40)</f>
        <v>34.524999999999999</v>
      </c>
      <c r="K53" s="16" t="s">
        <v>182</v>
      </c>
    </row>
    <row r="54" spans="1:11" ht="14.25">
      <c r="A54" s="3" t="s">
        <v>77</v>
      </c>
      <c r="B54" s="8">
        <v>101313</v>
      </c>
      <c r="C54">
        <v>428.5</v>
      </c>
      <c r="D54">
        <v>6</v>
      </c>
      <c r="E54">
        <v>13</v>
      </c>
      <c r="F54">
        <v>4</v>
      </c>
      <c r="G54">
        <v>19</v>
      </c>
      <c r="H54">
        <v>2</v>
      </c>
      <c r="I54">
        <f t="shared" si="0"/>
        <v>25</v>
      </c>
      <c r="J54" s="32">
        <f>(800/40)</f>
        <v>20</v>
      </c>
      <c r="K54" s="8">
        <v>3177</v>
      </c>
    </row>
    <row r="55" spans="1:11" s="17" customFormat="1" ht="14.25">
      <c r="A55" s="2"/>
      <c r="B55" s="20"/>
      <c r="I55" s="17">
        <f t="shared" si="0"/>
        <v>0</v>
      </c>
      <c r="J55" s="39"/>
      <c r="K55" s="20"/>
    </row>
    <row r="56" spans="1:11" ht="15">
      <c r="A56" s="1" t="s">
        <v>78</v>
      </c>
      <c r="I56">
        <f t="shared" si="0"/>
        <v>0</v>
      </c>
    </row>
    <row r="57" spans="1:11" ht="14.25">
      <c r="A57" s="3" t="s">
        <v>79</v>
      </c>
      <c r="B57" s="8">
        <v>204582</v>
      </c>
      <c r="C57">
        <v>696</v>
      </c>
      <c r="D57">
        <v>6</v>
      </c>
      <c r="E57">
        <v>21</v>
      </c>
      <c r="F57">
        <v>4</v>
      </c>
      <c r="G57">
        <v>50</v>
      </c>
      <c r="H57">
        <v>39</v>
      </c>
      <c r="I57">
        <f t="shared" si="0"/>
        <v>93</v>
      </c>
      <c r="J57" s="32">
        <f>(2791.5/40)</f>
        <v>69.787499999999994</v>
      </c>
      <c r="K57" s="8">
        <v>2726.75</v>
      </c>
    </row>
    <row r="58" spans="1:11" ht="14.25">
      <c r="A58" s="3" t="s">
        <v>80</v>
      </c>
      <c r="B58" s="8">
        <v>250046</v>
      </c>
      <c r="C58">
        <v>584.5</v>
      </c>
      <c r="D58">
        <v>7</v>
      </c>
      <c r="E58">
        <v>13</v>
      </c>
      <c r="F58">
        <v>18</v>
      </c>
      <c r="G58">
        <v>4</v>
      </c>
      <c r="H58">
        <v>141</v>
      </c>
      <c r="I58">
        <f t="shared" si="0"/>
        <v>163</v>
      </c>
      <c r="J58" s="32">
        <f>(3495/40)</f>
        <v>87.375</v>
      </c>
      <c r="K58" s="8">
        <v>5516</v>
      </c>
    </row>
    <row r="59" spans="1:11" ht="14.25">
      <c r="A59" s="3" t="s">
        <v>81</v>
      </c>
      <c r="B59" s="8">
        <v>193810</v>
      </c>
      <c r="C59">
        <v>415</v>
      </c>
      <c r="D59">
        <v>6</v>
      </c>
      <c r="E59">
        <v>8</v>
      </c>
      <c r="F59">
        <v>10</v>
      </c>
      <c r="G59">
        <v>26</v>
      </c>
      <c r="H59">
        <v>40</v>
      </c>
      <c r="I59">
        <f t="shared" si="0"/>
        <v>76</v>
      </c>
      <c r="J59" s="32">
        <f>(2780/40)</f>
        <v>69.5</v>
      </c>
      <c r="K59" s="16" t="s">
        <v>182</v>
      </c>
    </row>
    <row r="60" spans="1:11" ht="14.25">
      <c r="A60" s="3" t="s">
        <v>82</v>
      </c>
      <c r="B60" s="8">
        <v>157199</v>
      </c>
      <c r="C60">
        <v>455</v>
      </c>
      <c r="D60">
        <v>6</v>
      </c>
      <c r="E60">
        <v>8</v>
      </c>
      <c r="F60">
        <v>11</v>
      </c>
      <c r="G60">
        <v>1</v>
      </c>
      <c r="H60">
        <v>85</v>
      </c>
      <c r="I60">
        <f t="shared" si="0"/>
        <v>97</v>
      </c>
      <c r="J60" s="32">
        <f>(2416/40)</f>
        <v>60.4</v>
      </c>
      <c r="K60" s="8">
        <v>10876</v>
      </c>
    </row>
    <row r="61" spans="1:11" ht="14.25">
      <c r="A61" s="3" t="s">
        <v>83</v>
      </c>
      <c r="B61" s="8">
        <v>249345</v>
      </c>
      <c r="C61">
        <v>784</v>
      </c>
      <c r="D61">
        <v>7</v>
      </c>
      <c r="E61">
        <v>15</v>
      </c>
      <c r="F61">
        <v>9</v>
      </c>
      <c r="G61">
        <v>13</v>
      </c>
      <c r="H61">
        <v>111</v>
      </c>
      <c r="I61">
        <f t="shared" si="0"/>
        <v>133</v>
      </c>
      <c r="J61" s="32">
        <f>(3468/40)</f>
        <v>86.7</v>
      </c>
      <c r="K61" s="8">
        <v>1000</v>
      </c>
    </row>
    <row r="62" spans="1:11" s="17" customFormat="1" ht="14.25">
      <c r="A62" s="2"/>
      <c r="B62" s="20"/>
      <c r="I62" s="17">
        <f t="shared" si="0"/>
        <v>0</v>
      </c>
      <c r="J62" s="39"/>
      <c r="K62" s="20"/>
    </row>
    <row r="63" spans="1:11" ht="15">
      <c r="A63" s="1" t="s">
        <v>84</v>
      </c>
      <c r="I63">
        <f t="shared" si="0"/>
        <v>0</v>
      </c>
    </row>
    <row r="64" spans="1:11" ht="14.25">
      <c r="A64" s="3" t="s">
        <v>85</v>
      </c>
      <c r="B64" s="8">
        <v>3677</v>
      </c>
      <c r="C64">
        <v>36</v>
      </c>
      <c r="D64">
        <v>6</v>
      </c>
      <c r="E64">
        <v>1</v>
      </c>
      <c r="F64">
        <v>0</v>
      </c>
      <c r="G64">
        <v>1</v>
      </c>
      <c r="H64">
        <v>1</v>
      </c>
      <c r="I64">
        <f t="shared" si="0"/>
        <v>2</v>
      </c>
      <c r="J64" s="32">
        <f>(80/40)</f>
        <v>2</v>
      </c>
      <c r="K64" s="16" t="s">
        <v>182</v>
      </c>
    </row>
    <row r="65" spans="1:11" ht="14.25">
      <c r="A65" s="3" t="s">
        <v>86</v>
      </c>
      <c r="B65" s="8">
        <v>17320</v>
      </c>
      <c r="C65">
        <v>54</v>
      </c>
      <c r="D65">
        <v>6</v>
      </c>
      <c r="E65">
        <v>1</v>
      </c>
      <c r="F65">
        <v>0</v>
      </c>
      <c r="G65">
        <v>2</v>
      </c>
      <c r="H65">
        <v>6</v>
      </c>
      <c r="I65">
        <f t="shared" si="0"/>
        <v>8</v>
      </c>
      <c r="J65" s="32">
        <f>(230/40)</f>
        <v>5.75</v>
      </c>
      <c r="K65" s="8">
        <v>800</v>
      </c>
    </row>
    <row r="66" spans="1:11">
      <c r="I66">
        <f t="shared" si="0"/>
        <v>0</v>
      </c>
    </row>
    <row r="67" spans="1:11">
      <c r="A67" s="9" t="s">
        <v>99</v>
      </c>
      <c r="B67" s="12">
        <v>2921088</v>
      </c>
      <c r="C67" s="12">
        <f t="shared" ref="C67:H67" si="1">SUM(C4:C66)</f>
        <v>8961</v>
      </c>
      <c r="D67" s="9">
        <f t="shared" si="1"/>
        <v>298</v>
      </c>
      <c r="E67" s="9">
        <f t="shared" si="1"/>
        <v>241</v>
      </c>
      <c r="F67" s="9">
        <f t="shared" si="1"/>
        <v>121</v>
      </c>
      <c r="G67" s="9">
        <f t="shared" si="1"/>
        <v>377</v>
      </c>
      <c r="H67" s="9">
        <f t="shared" si="1"/>
        <v>798</v>
      </c>
      <c r="I67" s="12">
        <f t="shared" si="0"/>
        <v>1296</v>
      </c>
      <c r="J67" s="40">
        <f>SUM(J4:J66)</f>
        <v>913.16250000000002</v>
      </c>
      <c r="K67" s="12">
        <f>SUM(K4:K66)</f>
        <v>47269.75</v>
      </c>
    </row>
    <row r="69" spans="1:11">
      <c r="A69" t="s">
        <v>100</v>
      </c>
    </row>
    <row r="71" spans="1:11" ht="25.5" customHeight="1">
      <c r="A71" s="102" t="s">
        <v>796</v>
      </c>
      <c r="B71" s="103"/>
      <c r="C71" s="103"/>
      <c r="D71" s="103"/>
      <c r="E71" s="103"/>
    </row>
  </sheetData>
  <mergeCells count="1">
    <mergeCell ref="A71:E71"/>
  </mergeCells>
  <phoneticPr fontId="4" type="noConversion"/>
  <pageMargins left="0.75" right="0.75" top="1" bottom="1" header="0.5" footer="0.5"/>
  <pageSetup scale="76" fitToHeight="2" orientation="landscape" horizontalDpi="4294967293" r:id="rId1"/>
  <headerFooter alignWithMargins="0">
    <oddHeader>&amp;C&amp;"Arial,Bold"&amp;14Public Library System Operations FY05</oddHeader>
    <oddFooter>&amp;L&amp;8Mississippi Public Library Statistics, FY05, Public Library Operations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69"/>
  <sheetViews>
    <sheetView zoomScaleNormal="100" workbookViewId="0">
      <selection activeCell="A42" sqref="A42"/>
    </sheetView>
  </sheetViews>
  <sheetFormatPr defaultRowHeight="12.75"/>
  <cols>
    <col min="1" max="1" width="54.7109375" customWidth="1"/>
    <col min="2" max="4" width="11.140625" style="26" bestFit="1" customWidth="1"/>
    <col min="5" max="5" width="11.85546875" style="27" customWidth="1"/>
    <col min="6" max="6" width="12" style="26" customWidth="1"/>
    <col min="7" max="7" width="9.140625" style="26"/>
    <col min="8" max="8" width="11.28515625" style="27" customWidth="1"/>
    <col min="9" max="9" width="10.140625" style="26" bestFit="1" customWidth="1"/>
    <col min="10" max="10" width="12.7109375" style="27" customWidth="1"/>
    <col min="11" max="11" width="10.140625" style="26" bestFit="1" customWidth="1"/>
    <col min="12" max="12" width="12.85546875" style="27" customWidth="1"/>
    <col min="13" max="13" width="11.140625" style="26" bestFit="1" customWidth="1"/>
    <col min="14" max="14" width="12.140625" style="27" customWidth="1"/>
    <col min="15" max="15" width="10.140625" style="26" customWidth="1"/>
  </cols>
  <sheetData>
    <row r="1" spans="1:16" ht="45">
      <c r="A1" s="1" t="s">
        <v>31</v>
      </c>
      <c r="B1" s="24" t="s">
        <v>101</v>
      </c>
      <c r="C1" s="24" t="s">
        <v>102</v>
      </c>
      <c r="D1" s="25" t="s">
        <v>103</v>
      </c>
      <c r="E1" s="10" t="s">
        <v>104</v>
      </c>
      <c r="F1" s="25" t="s">
        <v>105</v>
      </c>
      <c r="G1" s="25" t="s">
        <v>106</v>
      </c>
      <c r="H1" s="10" t="s">
        <v>107</v>
      </c>
      <c r="I1" s="25" t="s">
        <v>108</v>
      </c>
      <c r="J1" s="10" t="s">
        <v>109</v>
      </c>
      <c r="K1" s="25" t="s">
        <v>110</v>
      </c>
      <c r="L1" s="10" t="s">
        <v>111</v>
      </c>
      <c r="M1" s="25" t="s">
        <v>112</v>
      </c>
      <c r="N1" s="10" t="s">
        <v>113</v>
      </c>
      <c r="O1" s="25" t="s">
        <v>114</v>
      </c>
    </row>
    <row r="2" spans="1:16" s="17" customFormat="1" ht="14.25">
      <c r="A2" s="2"/>
      <c r="B2" s="38"/>
      <c r="C2" s="38"/>
      <c r="D2" s="38"/>
      <c r="E2" s="37"/>
      <c r="F2" s="38"/>
      <c r="G2" s="38"/>
      <c r="H2" s="37"/>
      <c r="I2" s="38"/>
      <c r="J2" s="37"/>
      <c r="K2" s="38"/>
      <c r="L2" s="37"/>
      <c r="M2" s="38"/>
      <c r="N2" s="37"/>
      <c r="O2" s="38"/>
    </row>
    <row r="3" spans="1:16" ht="15">
      <c r="A3" s="1" t="s">
        <v>32</v>
      </c>
    </row>
    <row r="4" spans="1:16" ht="14.25">
      <c r="A4" s="3" t="s">
        <v>33</v>
      </c>
      <c r="B4" s="26">
        <v>0</v>
      </c>
      <c r="C4" s="26">
        <v>68131</v>
      </c>
      <c r="D4" s="26">
        <f>(B4+C4)</f>
        <v>68131</v>
      </c>
      <c r="E4" s="27">
        <f>(D4/P4)</f>
        <v>8.6768976057055536</v>
      </c>
      <c r="F4" s="26">
        <v>4583</v>
      </c>
      <c r="G4" s="26">
        <v>5245</v>
      </c>
      <c r="H4" s="27">
        <f>(G4/P4)</f>
        <v>0.66798267957208357</v>
      </c>
      <c r="I4" s="26">
        <v>36102</v>
      </c>
      <c r="J4" s="27">
        <f>(I4/P4)</f>
        <v>4.5978094752929186</v>
      </c>
      <c r="K4" s="26">
        <v>1621</v>
      </c>
      <c r="L4" s="27">
        <f>(K4/P4)</f>
        <v>0.20644421803362201</v>
      </c>
      <c r="M4" s="26">
        <f>(D4+G4+I4+K4)</f>
        <v>111099</v>
      </c>
      <c r="N4" s="27">
        <f>(M4/P4)</f>
        <v>14.149133978604178</v>
      </c>
      <c r="O4" s="26">
        <v>1618</v>
      </c>
      <c r="P4" s="8">
        <v>7852</v>
      </c>
    </row>
    <row r="5" spans="1:16" ht="14.25">
      <c r="A5" s="3" t="s">
        <v>34</v>
      </c>
      <c r="B5" s="26">
        <v>1800</v>
      </c>
      <c r="C5" s="26">
        <v>60500</v>
      </c>
      <c r="D5" s="26">
        <f t="shared" ref="D5:D67" si="0">(B5+C5)</f>
        <v>62300</v>
      </c>
      <c r="E5" s="27">
        <f t="shared" ref="E5:E67" si="1">(D5/P5)</f>
        <v>5.9921131095508322</v>
      </c>
      <c r="F5" s="26">
        <v>0</v>
      </c>
      <c r="G5" s="26">
        <v>172</v>
      </c>
      <c r="H5" s="27">
        <f t="shared" ref="H5:H67" si="2">(G5/P5)</f>
        <v>1.6543233625084159E-2</v>
      </c>
      <c r="I5" s="26">
        <v>37359</v>
      </c>
      <c r="J5" s="27">
        <f t="shared" ref="J5:J67" si="3">(I5/P5)</f>
        <v>3.5932480523227852</v>
      </c>
      <c r="K5" s="26">
        <v>1069</v>
      </c>
      <c r="L5" s="27">
        <f t="shared" ref="L5:L67" si="4">(K5/P5)</f>
        <v>0.10281812061171491</v>
      </c>
      <c r="M5" s="26">
        <f t="shared" ref="M5:M67" si="5">(D5+G5+I5+K5)</f>
        <v>100900</v>
      </c>
      <c r="N5" s="27">
        <f t="shared" ref="N5:N67" si="6">(M5/P5)</f>
        <v>9.7047225161104169</v>
      </c>
      <c r="O5" s="26">
        <v>0</v>
      </c>
      <c r="P5" s="8">
        <v>10397</v>
      </c>
    </row>
    <row r="6" spans="1:16" ht="14.25">
      <c r="A6" s="3" t="s">
        <v>35</v>
      </c>
      <c r="B6" s="26">
        <v>30500</v>
      </c>
      <c r="C6" s="26">
        <v>47250</v>
      </c>
      <c r="D6" s="26">
        <f t="shared" si="0"/>
        <v>77750</v>
      </c>
      <c r="E6" s="27">
        <f t="shared" si="1"/>
        <v>6.7655760529063693</v>
      </c>
      <c r="F6" s="26">
        <v>10000</v>
      </c>
      <c r="G6" s="26">
        <v>36</v>
      </c>
      <c r="H6" s="27">
        <f t="shared" si="2"/>
        <v>3.1326139923424992E-3</v>
      </c>
      <c r="I6" s="26">
        <v>39111</v>
      </c>
      <c r="J6" s="27">
        <f t="shared" si="3"/>
        <v>3.4033240515140966</v>
      </c>
      <c r="K6" s="26">
        <v>13410</v>
      </c>
      <c r="L6" s="27">
        <f t="shared" si="4"/>
        <v>1.1668987121475809</v>
      </c>
      <c r="M6" s="26">
        <f t="shared" si="5"/>
        <v>130307</v>
      </c>
      <c r="N6" s="27">
        <f t="shared" si="6"/>
        <v>11.33893143056039</v>
      </c>
      <c r="O6" s="26">
        <v>0</v>
      </c>
      <c r="P6" s="8">
        <v>11492</v>
      </c>
    </row>
    <row r="7" spans="1:16" ht="14.25">
      <c r="A7" s="3" t="s">
        <v>36</v>
      </c>
      <c r="B7" s="26">
        <v>17500</v>
      </c>
      <c r="C7" s="26">
        <v>40000</v>
      </c>
      <c r="D7" s="26">
        <f t="shared" si="0"/>
        <v>57500</v>
      </c>
      <c r="E7" s="27">
        <f t="shared" si="1"/>
        <v>5.4621449605775627</v>
      </c>
      <c r="F7" s="26">
        <v>0</v>
      </c>
      <c r="G7" s="26">
        <v>8160</v>
      </c>
      <c r="H7" s="27">
        <f t="shared" si="2"/>
        <v>0.77514961527500714</v>
      </c>
      <c r="I7" s="26">
        <v>44164</v>
      </c>
      <c r="J7" s="27">
        <f t="shared" si="3"/>
        <v>4.1953073050251737</v>
      </c>
      <c r="K7" s="26">
        <v>7396</v>
      </c>
      <c r="L7" s="27">
        <f t="shared" si="4"/>
        <v>0.70257433266837654</v>
      </c>
      <c r="M7" s="26">
        <f t="shared" si="5"/>
        <v>117220</v>
      </c>
      <c r="N7" s="27">
        <f t="shared" si="6"/>
        <v>11.135176213546119</v>
      </c>
      <c r="O7" s="26">
        <v>9988</v>
      </c>
      <c r="P7" s="8">
        <v>10527</v>
      </c>
    </row>
    <row r="8" spans="1:16" ht="14.25">
      <c r="A8" s="3" t="s">
        <v>37</v>
      </c>
      <c r="B8" s="26">
        <v>5000</v>
      </c>
      <c r="C8" s="26">
        <v>34000</v>
      </c>
      <c r="D8" s="26">
        <f t="shared" si="0"/>
        <v>39000</v>
      </c>
      <c r="E8" s="27">
        <f t="shared" si="1"/>
        <v>4.1000841042893184</v>
      </c>
      <c r="F8" s="26">
        <v>0</v>
      </c>
      <c r="G8" s="26">
        <v>0</v>
      </c>
      <c r="H8" s="27">
        <f t="shared" si="2"/>
        <v>0</v>
      </c>
      <c r="I8" s="26">
        <v>33042</v>
      </c>
      <c r="J8" s="27">
        <f t="shared" si="3"/>
        <v>3.4737174095878891</v>
      </c>
      <c r="K8" s="26">
        <v>4461</v>
      </c>
      <c r="L8" s="27">
        <f t="shared" si="4"/>
        <v>0.46898654331370898</v>
      </c>
      <c r="M8" s="26">
        <f t="shared" si="5"/>
        <v>76503</v>
      </c>
      <c r="N8" s="27">
        <f t="shared" si="6"/>
        <v>8.0427880571909167</v>
      </c>
      <c r="O8" s="26">
        <v>0</v>
      </c>
      <c r="P8" s="8">
        <v>9512</v>
      </c>
    </row>
    <row r="9" spans="1:16" ht="14.25">
      <c r="A9" s="3" t="s">
        <v>38</v>
      </c>
      <c r="B9" s="26">
        <v>7000</v>
      </c>
      <c r="C9" s="26">
        <v>51398</v>
      </c>
      <c r="D9" s="26">
        <f t="shared" si="0"/>
        <v>58398</v>
      </c>
      <c r="E9" s="27">
        <f t="shared" si="1"/>
        <v>4.7859367316833303</v>
      </c>
      <c r="F9" s="26">
        <v>0</v>
      </c>
      <c r="G9" s="26">
        <v>6840</v>
      </c>
      <c r="H9" s="27">
        <f t="shared" si="2"/>
        <v>0.56056384199311593</v>
      </c>
      <c r="I9" s="26">
        <v>46000</v>
      </c>
      <c r="J9" s="27">
        <f t="shared" si="3"/>
        <v>3.7698737911817735</v>
      </c>
      <c r="K9" s="26">
        <v>20165</v>
      </c>
      <c r="L9" s="27">
        <f t="shared" si="4"/>
        <v>1.6525979347647926</v>
      </c>
      <c r="M9" s="26">
        <f t="shared" si="5"/>
        <v>131403</v>
      </c>
      <c r="N9" s="27">
        <f t="shared" si="6"/>
        <v>10.768972299623012</v>
      </c>
      <c r="O9" s="26">
        <v>0</v>
      </c>
      <c r="P9" s="8">
        <v>12202</v>
      </c>
    </row>
    <row r="10" spans="1:16" ht="14.25">
      <c r="A10" s="3" t="s">
        <v>97</v>
      </c>
      <c r="B10" s="26">
        <v>8700</v>
      </c>
      <c r="C10" s="26">
        <v>56593</v>
      </c>
      <c r="D10" s="26">
        <f t="shared" si="0"/>
        <v>65293</v>
      </c>
      <c r="E10" s="27">
        <f t="shared" si="1"/>
        <v>8.2901218892839008</v>
      </c>
      <c r="F10" s="26">
        <v>0</v>
      </c>
      <c r="G10" s="26">
        <v>2755</v>
      </c>
      <c r="H10" s="27">
        <f t="shared" si="2"/>
        <v>0.34979685119349924</v>
      </c>
      <c r="I10" s="26">
        <v>42845</v>
      </c>
      <c r="J10" s="27">
        <f t="shared" si="3"/>
        <v>5.4399441340782122</v>
      </c>
      <c r="K10" s="26">
        <v>12033</v>
      </c>
      <c r="L10" s="27">
        <f t="shared" si="4"/>
        <v>1.5278059928897918</v>
      </c>
      <c r="M10" s="26">
        <f t="shared" si="5"/>
        <v>122926</v>
      </c>
      <c r="N10" s="27">
        <f t="shared" si="6"/>
        <v>15.607668867445403</v>
      </c>
      <c r="O10" s="26">
        <v>31066</v>
      </c>
      <c r="P10" s="8">
        <v>7876</v>
      </c>
    </row>
    <row r="11" spans="1:16" ht="14.25">
      <c r="A11" s="3" t="s">
        <v>39</v>
      </c>
      <c r="B11" s="26">
        <v>4800</v>
      </c>
      <c r="C11" s="26">
        <v>62500</v>
      </c>
      <c r="D11" s="26">
        <f t="shared" si="0"/>
        <v>67300</v>
      </c>
      <c r="E11" s="27">
        <f t="shared" si="1"/>
        <v>4.7424423930660273</v>
      </c>
      <c r="F11" s="26">
        <v>3040</v>
      </c>
      <c r="G11" s="26">
        <v>0</v>
      </c>
      <c r="H11" s="27">
        <f t="shared" si="2"/>
        <v>0</v>
      </c>
      <c r="I11" s="26">
        <v>63327</v>
      </c>
      <c r="J11" s="27">
        <f t="shared" si="3"/>
        <v>4.4624762173208374</v>
      </c>
      <c r="K11" s="26">
        <v>550</v>
      </c>
      <c r="L11" s="27">
        <f t="shared" si="4"/>
        <v>3.8756958635755054E-2</v>
      </c>
      <c r="M11" s="26">
        <f t="shared" si="5"/>
        <v>131177</v>
      </c>
      <c r="N11" s="27">
        <f t="shared" si="6"/>
        <v>9.2436755690226207</v>
      </c>
      <c r="O11" s="26">
        <v>0</v>
      </c>
      <c r="P11" s="8">
        <v>14191</v>
      </c>
    </row>
    <row r="12" spans="1:16" ht="14.25">
      <c r="A12" s="3" t="s">
        <v>40</v>
      </c>
      <c r="B12" s="26">
        <v>3400</v>
      </c>
      <c r="C12" s="26">
        <v>28400</v>
      </c>
      <c r="D12" s="26">
        <f t="shared" si="0"/>
        <v>31800</v>
      </c>
      <c r="E12" s="27">
        <f t="shared" si="1"/>
        <v>2.3701274502496834</v>
      </c>
      <c r="F12" s="26">
        <v>0</v>
      </c>
      <c r="G12" s="26">
        <v>8364</v>
      </c>
      <c r="H12" s="27">
        <f t="shared" si="2"/>
        <v>0.6233882388015205</v>
      </c>
      <c r="I12" s="26">
        <v>40811</v>
      </c>
      <c r="J12" s="27">
        <f t="shared" si="3"/>
        <v>3.0417380934635165</v>
      </c>
      <c r="K12" s="26">
        <v>3025</v>
      </c>
      <c r="L12" s="27">
        <f t="shared" si="4"/>
        <v>0.22546023701274504</v>
      </c>
      <c r="M12" s="26">
        <f t="shared" si="5"/>
        <v>84000</v>
      </c>
      <c r="N12" s="27">
        <f t="shared" si="6"/>
        <v>6.2607140195274651</v>
      </c>
      <c r="O12" s="26">
        <v>0</v>
      </c>
      <c r="P12" s="8">
        <v>13417</v>
      </c>
    </row>
    <row r="13" spans="1:16" s="17" customFormat="1" ht="14.25">
      <c r="A13" s="2"/>
      <c r="B13" s="38"/>
      <c r="C13" s="38"/>
      <c r="D13" s="38"/>
      <c r="E13" s="37"/>
      <c r="F13" s="38"/>
      <c r="G13" s="38"/>
      <c r="H13" s="37"/>
      <c r="I13" s="38"/>
      <c r="J13" s="37"/>
      <c r="K13" s="38"/>
      <c r="L13" s="37"/>
      <c r="M13" s="38"/>
      <c r="N13" s="37"/>
      <c r="O13" s="38"/>
      <c r="P13" s="20"/>
    </row>
    <row r="14" spans="1:16" ht="15">
      <c r="A14" s="1" t="s">
        <v>41</v>
      </c>
      <c r="P14" s="8"/>
    </row>
    <row r="15" spans="1:16" ht="14.25">
      <c r="A15" s="3" t="s">
        <v>42</v>
      </c>
      <c r="B15" s="26">
        <v>186400</v>
      </c>
      <c r="C15" s="26">
        <v>280000</v>
      </c>
      <c r="D15" s="26">
        <f t="shared" si="0"/>
        <v>466400</v>
      </c>
      <c r="E15" s="27">
        <f t="shared" si="1"/>
        <v>12.070081002044461</v>
      </c>
      <c r="F15" s="26">
        <v>13023</v>
      </c>
      <c r="G15" s="26">
        <v>24569</v>
      </c>
      <c r="H15" s="27">
        <f t="shared" si="2"/>
        <v>0.63582723014414744</v>
      </c>
      <c r="I15" s="26">
        <v>111658</v>
      </c>
      <c r="J15" s="27">
        <f t="shared" si="3"/>
        <v>2.8896250097047176</v>
      </c>
      <c r="K15" s="26">
        <v>37330</v>
      </c>
      <c r="L15" s="27">
        <f t="shared" si="4"/>
        <v>0.96607230661732357</v>
      </c>
      <c r="M15" s="26">
        <f t="shared" si="5"/>
        <v>639957</v>
      </c>
      <c r="N15" s="27">
        <f t="shared" si="6"/>
        <v>16.561605548510649</v>
      </c>
      <c r="O15" s="26">
        <v>15000</v>
      </c>
      <c r="P15" s="8">
        <v>38641</v>
      </c>
    </row>
    <row r="16" spans="1:16" ht="14.25">
      <c r="A16" s="3" t="s">
        <v>43</v>
      </c>
      <c r="B16" s="26">
        <v>228460</v>
      </c>
      <c r="C16" s="26">
        <v>190500</v>
      </c>
      <c r="D16" s="26">
        <f t="shared" si="0"/>
        <v>418960</v>
      </c>
      <c r="E16" s="27">
        <f t="shared" si="1"/>
        <v>14.445900282739121</v>
      </c>
      <c r="F16" s="26">
        <v>0</v>
      </c>
      <c r="G16" s="26">
        <v>15884</v>
      </c>
      <c r="H16" s="27">
        <f t="shared" si="2"/>
        <v>0.5476863664574857</v>
      </c>
      <c r="I16" s="26">
        <v>87921</v>
      </c>
      <c r="J16" s="27">
        <f t="shared" si="3"/>
        <v>3.0315495483070132</v>
      </c>
      <c r="K16" s="26">
        <v>238969</v>
      </c>
      <c r="L16" s="27">
        <f t="shared" si="4"/>
        <v>8.2397420867526385</v>
      </c>
      <c r="M16" s="26">
        <f t="shared" si="5"/>
        <v>761734</v>
      </c>
      <c r="N16" s="27">
        <f t="shared" si="6"/>
        <v>26.264878284256259</v>
      </c>
      <c r="O16" s="26">
        <v>0</v>
      </c>
      <c r="P16" s="8">
        <v>29002</v>
      </c>
    </row>
    <row r="17" spans="1:16" ht="14.25">
      <c r="A17" s="3" t="s">
        <v>44</v>
      </c>
      <c r="B17" s="26">
        <v>76700</v>
      </c>
      <c r="C17" s="26">
        <v>143152</v>
      </c>
      <c r="D17" s="26">
        <f t="shared" si="0"/>
        <v>219852</v>
      </c>
      <c r="E17" s="27">
        <f t="shared" si="1"/>
        <v>5.6962379521193904</v>
      </c>
      <c r="F17" s="26">
        <v>0</v>
      </c>
      <c r="G17" s="26">
        <v>5000</v>
      </c>
      <c r="H17" s="27">
        <f t="shared" si="2"/>
        <v>0.12954710332676961</v>
      </c>
      <c r="I17" s="26">
        <v>128391</v>
      </c>
      <c r="J17" s="27">
        <f t="shared" si="3"/>
        <v>3.3265364286454555</v>
      </c>
      <c r="K17" s="26">
        <v>15625</v>
      </c>
      <c r="L17" s="27">
        <f t="shared" si="4"/>
        <v>0.40483469789615506</v>
      </c>
      <c r="M17" s="26">
        <f t="shared" si="5"/>
        <v>368868</v>
      </c>
      <c r="N17" s="27">
        <f t="shared" si="6"/>
        <v>9.5571561819877715</v>
      </c>
      <c r="O17" s="26">
        <v>0</v>
      </c>
      <c r="P17" s="8">
        <v>38596</v>
      </c>
    </row>
    <row r="18" spans="1:16" ht="14.25">
      <c r="A18" s="3" t="s">
        <v>45</v>
      </c>
      <c r="B18" s="26">
        <v>99041</v>
      </c>
      <c r="C18" s="26">
        <v>176725</v>
      </c>
      <c r="D18" s="26">
        <f t="shared" si="0"/>
        <v>275766</v>
      </c>
      <c r="E18" s="27">
        <f t="shared" si="1"/>
        <v>7.6960817146684528</v>
      </c>
      <c r="F18" s="26">
        <v>3350</v>
      </c>
      <c r="G18" s="26">
        <v>5202</v>
      </c>
      <c r="H18" s="27">
        <f t="shared" si="2"/>
        <v>0.14517749497655727</v>
      </c>
      <c r="I18" s="26">
        <v>122158</v>
      </c>
      <c r="J18" s="27">
        <f t="shared" si="3"/>
        <v>3.4091873185979011</v>
      </c>
      <c r="K18" s="26">
        <v>33</v>
      </c>
      <c r="L18" s="27">
        <f t="shared" si="4"/>
        <v>9.209645010046885E-4</v>
      </c>
      <c r="M18" s="26">
        <f t="shared" si="5"/>
        <v>403159</v>
      </c>
      <c r="N18" s="27">
        <f t="shared" si="6"/>
        <v>11.251367492743917</v>
      </c>
      <c r="O18" s="26">
        <v>0</v>
      </c>
      <c r="P18" s="8">
        <v>35832</v>
      </c>
    </row>
    <row r="19" spans="1:16" ht="14.25">
      <c r="A19" s="3" t="s">
        <v>46</v>
      </c>
      <c r="B19" s="26">
        <v>124510</v>
      </c>
      <c r="C19" s="26">
        <v>80200</v>
      </c>
      <c r="D19" s="26">
        <f t="shared" si="0"/>
        <v>204710</v>
      </c>
      <c r="E19" s="27">
        <f t="shared" si="1"/>
        <v>8.9545514194479683</v>
      </c>
      <c r="F19" s="26">
        <v>0</v>
      </c>
      <c r="G19" s="26">
        <v>0</v>
      </c>
      <c r="H19" s="27">
        <f t="shared" si="2"/>
        <v>0</v>
      </c>
      <c r="I19" s="26">
        <v>61936</v>
      </c>
      <c r="J19" s="27">
        <f t="shared" si="3"/>
        <v>2.7092428152749224</v>
      </c>
      <c r="K19" s="26">
        <v>19849</v>
      </c>
      <c r="L19" s="27">
        <f t="shared" si="4"/>
        <v>0.86824723327938413</v>
      </c>
      <c r="M19" s="26">
        <f t="shared" si="5"/>
        <v>286495</v>
      </c>
      <c r="N19" s="27">
        <f t="shared" si="6"/>
        <v>12.532041468002275</v>
      </c>
      <c r="O19" s="26">
        <v>0</v>
      </c>
      <c r="P19" s="8">
        <v>22861</v>
      </c>
    </row>
    <row r="20" spans="1:16" ht="14.25">
      <c r="A20" s="3" t="s">
        <v>47</v>
      </c>
      <c r="B20" s="26">
        <v>171934</v>
      </c>
      <c r="C20" s="26">
        <v>171935</v>
      </c>
      <c r="D20" s="26">
        <f t="shared" si="0"/>
        <v>343869</v>
      </c>
      <c r="E20" s="27">
        <f t="shared" si="1"/>
        <v>9.4389119156762096</v>
      </c>
      <c r="F20" s="26">
        <v>19966</v>
      </c>
      <c r="G20" s="26">
        <v>0</v>
      </c>
      <c r="H20" s="27">
        <f t="shared" si="2"/>
        <v>0</v>
      </c>
      <c r="I20" s="26">
        <v>100835</v>
      </c>
      <c r="J20" s="27">
        <f t="shared" si="3"/>
        <v>2.7678350855041036</v>
      </c>
      <c r="K20" s="26">
        <v>18518</v>
      </c>
      <c r="L20" s="27">
        <f t="shared" si="4"/>
        <v>0.50830336801076004</v>
      </c>
      <c r="M20" s="26">
        <f t="shared" si="5"/>
        <v>463222</v>
      </c>
      <c r="N20" s="27">
        <f t="shared" si="6"/>
        <v>12.715050369191074</v>
      </c>
      <c r="O20" s="26">
        <v>0</v>
      </c>
      <c r="P20" s="8">
        <v>36431</v>
      </c>
    </row>
    <row r="21" spans="1:16" ht="14.25">
      <c r="A21" s="3" t="s">
        <v>48</v>
      </c>
      <c r="B21" s="26">
        <v>32550</v>
      </c>
      <c r="C21" s="26">
        <v>104134</v>
      </c>
      <c r="D21" s="26">
        <f t="shared" si="0"/>
        <v>136684</v>
      </c>
      <c r="E21" s="27">
        <f t="shared" si="1"/>
        <v>4.1912179565803998</v>
      </c>
      <c r="F21" s="26">
        <v>0</v>
      </c>
      <c r="G21" s="26">
        <v>16985</v>
      </c>
      <c r="H21" s="27">
        <f t="shared" si="2"/>
        <v>0.5208205568502392</v>
      </c>
      <c r="I21" s="26">
        <v>102942</v>
      </c>
      <c r="J21" s="27">
        <f t="shared" si="3"/>
        <v>3.1565681344290444</v>
      </c>
      <c r="K21" s="26">
        <v>25570</v>
      </c>
      <c r="L21" s="27">
        <f t="shared" si="4"/>
        <v>0.78406721452226169</v>
      </c>
      <c r="M21" s="26">
        <f t="shared" si="5"/>
        <v>282181</v>
      </c>
      <c r="N21" s="27">
        <f t="shared" si="6"/>
        <v>8.6526738623819455</v>
      </c>
      <c r="O21" s="26">
        <v>0</v>
      </c>
      <c r="P21" s="8">
        <v>32612</v>
      </c>
    </row>
    <row r="22" spans="1:16" ht="14.25">
      <c r="A22" s="3" t="s">
        <v>49</v>
      </c>
      <c r="B22" s="26">
        <v>10000</v>
      </c>
      <c r="C22" s="26">
        <v>135165</v>
      </c>
      <c r="D22" s="26">
        <f t="shared" si="0"/>
        <v>145165</v>
      </c>
      <c r="E22" s="27">
        <f t="shared" si="1"/>
        <v>4.0709217869261618</v>
      </c>
      <c r="F22" s="26">
        <v>5900</v>
      </c>
      <c r="G22" s="26">
        <v>0</v>
      </c>
      <c r="H22" s="27">
        <f t="shared" si="2"/>
        <v>0</v>
      </c>
      <c r="I22" s="26">
        <v>68023</v>
      </c>
      <c r="J22" s="27">
        <f t="shared" si="3"/>
        <v>1.907596960094226</v>
      </c>
      <c r="K22" s="26">
        <v>27343</v>
      </c>
      <c r="L22" s="27">
        <f t="shared" si="4"/>
        <v>0.76679099245632243</v>
      </c>
      <c r="M22" s="26">
        <f t="shared" si="5"/>
        <v>240531</v>
      </c>
      <c r="N22" s="27">
        <f t="shared" si="6"/>
        <v>6.7453097394767099</v>
      </c>
      <c r="O22" s="26">
        <v>5884</v>
      </c>
      <c r="P22" s="8">
        <v>35659</v>
      </c>
    </row>
    <row r="23" spans="1:16" ht="14.25">
      <c r="A23" s="3" t="s">
        <v>50</v>
      </c>
      <c r="B23" s="26">
        <v>39648</v>
      </c>
      <c r="C23" s="26">
        <v>178176</v>
      </c>
      <c r="D23" s="26">
        <f t="shared" si="0"/>
        <v>217824</v>
      </c>
      <c r="E23" s="27">
        <f t="shared" si="1"/>
        <v>7.2838655743186758</v>
      </c>
      <c r="F23" s="26">
        <v>0</v>
      </c>
      <c r="G23" s="26">
        <v>205</v>
      </c>
      <c r="H23" s="27">
        <f t="shared" si="2"/>
        <v>6.8550409630496571E-3</v>
      </c>
      <c r="I23" s="26">
        <v>72524</v>
      </c>
      <c r="J23" s="27">
        <f t="shared" si="3"/>
        <v>2.4251462966059187</v>
      </c>
      <c r="K23" s="26">
        <v>14957</v>
      </c>
      <c r="L23" s="27">
        <f t="shared" si="4"/>
        <v>0.50015047650894495</v>
      </c>
      <c r="M23" s="26">
        <f t="shared" si="5"/>
        <v>305510</v>
      </c>
      <c r="N23" s="27">
        <f t="shared" si="6"/>
        <v>10.216017388396589</v>
      </c>
      <c r="O23" s="26">
        <v>0</v>
      </c>
      <c r="P23" s="8">
        <v>29905</v>
      </c>
    </row>
    <row r="24" spans="1:16" ht="14.25">
      <c r="A24" s="3" t="s">
        <v>51</v>
      </c>
      <c r="B24" s="26">
        <v>41333</v>
      </c>
      <c r="C24" s="26">
        <v>250300</v>
      </c>
      <c r="D24" s="26">
        <f t="shared" si="0"/>
        <v>291633</v>
      </c>
      <c r="E24" s="27">
        <f t="shared" si="1"/>
        <v>7.5959940614174455</v>
      </c>
      <c r="F24" s="26">
        <v>0</v>
      </c>
      <c r="G24" s="26">
        <v>0</v>
      </c>
      <c r="H24" s="27">
        <f t="shared" si="2"/>
        <v>0</v>
      </c>
      <c r="I24" s="26">
        <v>115688</v>
      </c>
      <c r="J24" s="27">
        <f t="shared" si="3"/>
        <v>3.0132576250879066</v>
      </c>
      <c r="K24" s="26">
        <v>21277</v>
      </c>
      <c r="L24" s="27">
        <f t="shared" si="4"/>
        <v>0.55418956580626677</v>
      </c>
      <c r="M24" s="26">
        <f t="shared" si="5"/>
        <v>428598</v>
      </c>
      <c r="N24" s="27">
        <f t="shared" si="6"/>
        <v>11.163441252311619</v>
      </c>
      <c r="O24" s="26">
        <v>0</v>
      </c>
      <c r="P24" s="8">
        <v>38393</v>
      </c>
    </row>
    <row r="25" spans="1:16" ht="14.25">
      <c r="A25" s="3" t="s">
        <v>52</v>
      </c>
      <c r="B25" s="26">
        <v>93443</v>
      </c>
      <c r="C25" s="26">
        <v>208033</v>
      </c>
      <c r="D25" s="26">
        <f t="shared" si="0"/>
        <v>301476</v>
      </c>
      <c r="E25" s="27">
        <f t="shared" si="1"/>
        <v>9.3304447401813633</v>
      </c>
      <c r="F25" s="26">
        <v>11337</v>
      </c>
      <c r="G25" s="26">
        <v>20704</v>
      </c>
      <c r="H25" s="27">
        <f t="shared" si="2"/>
        <v>0.64077249234006994</v>
      </c>
      <c r="I25" s="26">
        <v>101836</v>
      </c>
      <c r="J25" s="27">
        <f t="shared" si="3"/>
        <v>3.1517439881155025</v>
      </c>
      <c r="K25" s="26">
        <v>54227</v>
      </c>
      <c r="L25" s="27">
        <f t="shared" si="4"/>
        <v>1.6782829376992356</v>
      </c>
      <c r="M25" s="26">
        <f t="shared" si="5"/>
        <v>478243</v>
      </c>
      <c r="N25" s="27">
        <f t="shared" si="6"/>
        <v>14.80124415833617</v>
      </c>
      <c r="O25" s="26">
        <v>0</v>
      </c>
      <c r="P25" s="8">
        <v>32311</v>
      </c>
    </row>
    <row r="26" spans="1:16" ht="14.25">
      <c r="A26" s="3" t="s">
        <v>53</v>
      </c>
      <c r="B26" s="26">
        <v>15000</v>
      </c>
      <c r="C26" s="26">
        <v>120039</v>
      </c>
      <c r="D26" s="26">
        <f t="shared" si="0"/>
        <v>135039</v>
      </c>
      <c r="E26" s="27">
        <f t="shared" si="1"/>
        <v>5.0417786738351253</v>
      </c>
      <c r="F26" s="26">
        <v>0</v>
      </c>
      <c r="G26" s="26">
        <v>290</v>
      </c>
      <c r="H26" s="27">
        <f t="shared" si="2"/>
        <v>1.0827359617682199E-2</v>
      </c>
      <c r="I26" s="26">
        <v>66343</v>
      </c>
      <c r="J26" s="27">
        <f t="shared" si="3"/>
        <v>2.4769638590203105</v>
      </c>
      <c r="K26" s="26">
        <v>16912</v>
      </c>
      <c r="L26" s="27">
        <f t="shared" si="4"/>
        <v>0.63142174432497011</v>
      </c>
      <c r="M26" s="26">
        <f t="shared" si="5"/>
        <v>218584</v>
      </c>
      <c r="N26" s="27">
        <f t="shared" si="6"/>
        <v>8.160991636798089</v>
      </c>
      <c r="O26" s="26">
        <v>9000</v>
      </c>
      <c r="P26" s="8">
        <v>26784</v>
      </c>
    </row>
    <row r="27" spans="1:16" ht="14.25">
      <c r="A27" s="3" t="s">
        <v>54</v>
      </c>
      <c r="B27" s="26">
        <v>77575</v>
      </c>
      <c r="C27" s="26">
        <v>98328</v>
      </c>
      <c r="D27" s="26">
        <f t="shared" si="0"/>
        <v>175903</v>
      </c>
      <c r="E27" s="27">
        <f t="shared" si="1"/>
        <v>8.2618477290874086</v>
      </c>
      <c r="F27" s="26">
        <v>5000</v>
      </c>
      <c r="G27" s="26">
        <v>1191</v>
      </c>
      <c r="H27" s="27">
        <f t="shared" si="2"/>
        <v>5.5939129209525151E-2</v>
      </c>
      <c r="I27" s="26">
        <v>89844</v>
      </c>
      <c r="J27" s="27">
        <f t="shared" si="3"/>
        <v>4.219811187825842</v>
      </c>
      <c r="K27" s="26">
        <v>20666</v>
      </c>
      <c r="L27" s="27">
        <f t="shared" si="4"/>
        <v>0.97064487342069417</v>
      </c>
      <c r="M27" s="26">
        <f t="shared" si="5"/>
        <v>287604</v>
      </c>
      <c r="N27" s="27">
        <f t="shared" si="6"/>
        <v>13.50824291954347</v>
      </c>
      <c r="O27" s="26">
        <v>69000</v>
      </c>
      <c r="P27" s="8">
        <v>21291</v>
      </c>
    </row>
    <row r="28" spans="1:16" ht="14.25">
      <c r="A28" s="3" t="s">
        <v>98</v>
      </c>
      <c r="B28" s="26">
        <v>50000</v>
      </c>
      <c r="C28" s="26">
        <v>155000</v>
      </c>
      <c r="D28" s="26">
        <f t="shared" si="0"/>
        <v>205000</v>
      </c>
      <c r="E28" s="27">
        <f t="shared" si="1"/>
        <v>7.2707926937400247</v>
      </c>
      <c r="F28" s="26">
        <v>0</v>
      </c>
      <c r="G28" s="26">
        <v>16146</v>
      </c>
      <c r="H28" s="27">
        <f t="shared" si="2"/>
        <v>0.57265472601525091</v>
      </c>
      <c r="I28" s="26">
        <v>74418</v>
      </c>
      <c r="J28" s="27">
        <f t="shared" si="3"/>
        <v>2.6394041496719276</v>
      </c>
      <c r="K28" s="26">
        <v>51704</v>
      </c>
      <c r="L28" s="27">
        <f t="shared" si="4"/>
        <v>1.833800319205533</v>
      </c>
      <c r="M28" s="26">
        <f t="shared" si="5"/>
        <v>347268</v>
      </c>
      <c r="N28" s="27">
        <f t="shared" si="6"/>
        <v>12.316651888632736</v>
      </c>
      <c r="O28" s="26">
        <v>0</v>
      </c>
      <c r="P28" s="8">
        <v>28195</v>
      </c>
    </row>
    <row r="29" spans="1:16" s="17" customFormat="1" ht="14.25">
      <c r="A29" s="2"/>
      <c r="B29" s="38"/>
      <c r="C29" s="38"/>
      <c r="D29" s="38"/>
      <c r="E29" s="37"/>
      <c r="F29" s="38"/>
      <c r="G29" s="38"/>
      <c r="H29" s="37"/>
      <c r="I29" s="38"/>
      <c r="J29" s="37"/>
      <c r="K29" s="38"/>
      <c r="L29" s="37"/>
      <c r="M29" s="38"/>
      <c r="N29" s="37"/>
      <c r="O29" s="38"/>
      <c r="P29" s="20"/>
    </row>
    <row r="30" spans="1:16" ht="15">
      <c r="A30" s="1" t="s">
        <v>55</v>
      </c>
      <c r="P30" s="8"/>
    </row>
    <row r="31" spans="1:16" ht="14.25">
      <c r="A31" s="3" t="s">
        <v>65</v>
      </c>
      <c r="B31" s="26">
        <v>217760</v>
      </c>
      <c r="C31" s="26">
        <v>292976</v>
      </c>
      <c r="D31" s="26">
        <f>(B31+C31)</f>
        <v>510736</v>
      </c>
      <c r="E31" s="27">
        <f>(D31/P31)</f>
        <v>8.527189247850405</v>
      </c>
      <c r="F31" s="26">
        <v>1409</v>
      </c>
      <c r="G31" s="26">
        <v>5674</v>
      </c>
      <c r="H31" s="27">
        <f>(G31/P31)</f>
        <v>9.4732448451456716E-2</v>
      </c>
      <c r="I31" s="26">
        <v>148948</v>
      </c>
      <c r="J31" s="27">
        <f>(I31/P31)</f>
        <v>2.4868185992152934</v>
      </c>
      <c r="K31" s="26">
        <v>46974</v>
      </c>
      <c r="L31" s="27">
        <f>(K31/P31)</f>
        <v>0.78427247683446033</v>
      </c>
      <c r="M31" s="26">
        <f>(D31+G31+I31+K31)</f>
        <v>712332</v>
      </c>
      <c r="N31" s="27">
        <f>(M31/P31)</f>
        <v>11.893012772351616</v>
      </c>
      <c r="O31" s="26">
        <v>10052</v>
      </c>
      <c r="P31" s="8">
        <v>59895</v>
      </c>
    </row>
    <row r="32" spans="1:16" ht="14.25">
      <c r="A32" s="3" t="s">
        <v>56</v>
      </c>
      <c r="B32" s="26">
        <v>333068</v>
      </c>
      <c r="C32" s="26">
        <v>885195</v>
      </c>
      <c r="D32" s="26">
        <f t="shared" si="0"/>
        <v>1218263</v>
      </c>
      <c r="E32" s="27">
        <f t="shared" si="1"/>
        <v>26.080858898332298</v>
      </c>
      <c r="F32" s="26">
        <v>3460</v>
      </c>
      <c r="G32" s="26">
        <v>18338</v>
      </c>
      <c r="H32" s="27">
        <f t="shared" si="2"/>
        <v>0.39258418787865812</v>
      </c>
      <c r="I32" s="26">
        <v>171018</v>
      </c>
      <c r="J32" s="27">
        <f t="shared" si="3"/>
        <v>3.6611932949412345</v>
      </c>
      <c r="K32" s="26">
        <v>54900</v>
      </c>
      <c r="L32" s="27">
        <f t="shared" si="4"/>
        <v>1.1753120250048168</v>
      </c>
      <c r="M32" s="26">
        <f t="shared" si="5"/>
        <v>1462519</v>
      </c>
      <c r="N32" s="27">
        <f t="shared" si="6"/>
        <v>31.309948406157009</v>
      </c>
      <c r="O32" s="26">
        <v>30622</v>
      </c>
      <c r="P32" s="8">
        <v>46711</v>
      </c>
    </row>
    <row r="33" spans="1:16" ht="14.25">
      <c r="A33" s="3" t="s">
        <v>57</v>
      </c>
      <c r="B33" s="26">
        <v>0</v>
      </c>
      <c r="C33" s="26">
        <v>386263</v>
      </c>
      <c r="D33" s="26">
        <f t="shared" si="0"/>
        <v>386263</v>
      </c>
      <c r="E33" s="27">
        <f t="shared" si="1"/>
        <v>8.6574995517303215</v>
      </c>
      <c r="F33" s="26">
        <v>0</v>
      </c>
      <c r="G33" s="26">
        <v>0</v>
      </c>
      <c r="H33" s="27">
        <f t="shared" si="2"/>
        <v>0</v>
      </c>
      <c r="I33" s="26">
        <v>110553</v>
      </c>
      <c r="J33" s="27">
        <f t="shared" si="3"/>
        <v>2.4778778913394297</v>
      </c>
      <c r="K33" s="26">
        <v>38471</v>
      </c>
      <c r="L33" s="27">
        <f t="shared" si="4"/>
        <v>0.86226914111529496</v>
      </c>
      <c r="M33" s="26">
        <f t="shared" si="5"/>
        <v>535287</v>
      </c>
      <c r="N33" s="27">
        <f t="shared" si="6"/>
        <v>11.997646584185047</v>
      </c>
      <c r="O33" s="26">
        <v>21568</v>
      </c>
      <c r="P33" s="8">
        <v>44616</v>
      </c>
    </row>
    <row r="34" spans="1:16" ht="14.25">
      <c r="A34" s="3" t="s">
        <v>58</v>
      </c>
      <c r="B34" s="26">
        <v>111601</v>
      </c>
      <c r="C34" s="26">
        <v>314150</v>
      </c>
      <c r="D34" s="26">
        <f t="shared" si="0"/>
        <v>425751</v>
      </c>
      <c r="E34" s="27">
        <f t="shared" si="1"/>
        <v>7.6273491105179243</v>
      </c>
      <c r="F34" s="26">
        <v>0</v>
      </c>
      <c r="G34" s="26">
        <v>24868</v>
      </c>
      <c r="H34" s="27">
        <f t="shared" si="2"/>
        <v>0.44551138501227183</v>
      </c>
      <c r="I34" s="26">
        <v>191682</v>
      </c>
      <c r="J34" s="27">
        <f t="shared" si="3"/>
        <v>3.4339920098891059</v>
      </c>
      <c r="K34" s="26">
        <v>71333</v>
      </c>
      <c r="L34" s="27">
        <f t="shared" si="4"/>
        <v>1.2779340367975063</v>
      </c>
      <c r="M34" s="26">
        <f t="shared" si="5"/>
        <v>713634</v>
      </c>
      <c r="N34" s="27">
        <f t="shared" si="6"/>
        <v>12.784786542216809</v>
      </c>
      <c r="O34" s="26">
        <v>38297</v>
      </c>
      <c r="P34" s="8">
        <v>55819</v>
      </c>
    </row>
    <row r="35" spans="1:16" ht="14.25">
      <c r="A35" s="3" t="s">
        <v>59</v>
      </c>
      <c r="B35" s="26">
        <v>255000</v>
      </c>
      <c r="C35" s="26">
        <v>72000</v>
      </c>
      <c r="D35" s="26">
        <f t="shared" si="0"/>
        <v>327000</v>
      </c>
      <c r="E35" s="27">
        <f t="shared" si="1"/>
        <v>7.7180891238670695</v>
      </c>
      <c r="F35" s="26">
        <v>0</v>
      </c>
      <c r="G35" s="26">
        <v>900</v>
      </c>
      <c r="H35" s="27">
        <f t="shared" si="2"/>
        <v>2.1242447129909366E-2</v>
      </c>
      <c r="I35" s="26">
        <v>130232</v>
      </c>
      <c r="J35" s="27">
        <f t="shared" si="3"/>
        <v>3.0738293051359515</v>
      </c>
      <c r="K35" s="26">
        <v>45508</v>
      </c>
      <c r="L35" s="27">
        <f t="shared" si="4"/>
        <v>1.0741125377643506</v>
      </c>
      <c r="M35" s="26">
        <f t="shared" si="5"/>
        <v>503640</v>
      </c>
      <c r="N35" s="27">
        <f t="shared" si="6"/>
        <v>11.887273413897281</v>
      </c>
      <c r="O35" s="26">
        <v>0</v>
      </c>
      <c r="P35" s="8">
        <v>42368</v>
      </c>
    </row>
    <row r="36" spans="1:16" ht="14.25">
      <c r="A36" s="3" t="s">
        <v>60</v>
      </c>
      <c r="B36" s="26">
        <v>142130</v>
      </c>
      <c r="C36" s="26">
        <v>266000</v>
      </c>
      <c r="D36" s="26">
        <f t="shared" si="0"/>
        <v>408130</v>
      </c>
      <c r="E36" s="27">
        <f t="shared" si="1"/>
        <v>7.7504320249150194</v>
      </c>
      <c r="F36" s="26">
        <v>6000</v>
      </c>
      <c r="G36" s="26">
        <v>0</v>
      </c>
      <c r="H36" s="27">
        <f t="shared" si="2"/>
        <v>0</v>
      </c>
      <c r="I36" s="26">
        <v>128507</v>
      </c>
      <c r="J36" s="27">
        <f t="shared" si="3"/>
        <v>2.4403615716211853</v>
      </c>
      <c r="K36" s="26">
        <v>41493</v>
      </c>
      <c r="L36" s="27">
        <f t="shared" si="4"/>
        <v>0.7879564746766935</v>
      </c>
      <c r="M36" s="26">
        <f t="shared" si="5"/>
        <v>578130</v>
      </c>
      <c r="N36" s="27">
        <f t="shared" si="6"/>
        <v>10.978750071212898</v>
      </c>
      <c r="O36" s="26">
        <v>0</v>
      </c>
      <c r="P36" s="8">
        <v>52659</v>
      </c>
    </row>
    <row r="37" spans="1:16" ht="14.25">
      <c r="A37" s="3" t="s">
        <v>61</v>
      </c>
      <c r="B37" s="26">
        <v>179100</v>
      </c>
      <c r="C37" s="26">
        <v>150000</v>
      </c>
      <c r="D37" s="26">
        <f t="shared" si="0"/>
        <v>329100</v>
      </c>
      <c r="E37" s="27">
        <f t="shared" si="1"/>
        <v>7.9787620917884938</v>
      </c>
      <c r="F37" s="26">
        <v>0</v>
      </c>
      <c r="G37" s="26">
        <v>0</v>
      </c>
      <c r="H37" s="27">
        <f t="shared" si="2"/>
        <v>0</v>
      </c>
      <c r="I37" s="26">
        <v>102958</v>
      </c>
      <c r="J37" s="27">
        <f t="shared" si="3"/>
        <v>2.4961330521007588</v>
      </c>
      <c r="K37" s="26">
        <v>58013</v>
      </c>
      <c r="L37" s="27">
        <f t="shared" si="4"/>
        <v>1.4064780468882585</v>
      </c>
      <c r="M37" s="26">
        <f t="shared" si="5"/>
        <v>490071</v>
      </c>
      <c r="N37" s="27">
        <f t="shared" si="6"/>
        <v>11.881373190777511</v>
      </c>
      <c r="O37" s="26">
        <v>0</v>
      </c>
      <c r="P37" s="8">
        <v>41247</v>
      </c>
    </row>
    <row r="38" spans="1:16" ht="14.25">
      <c r="A38" s="3" t="s">
        <v>62</v>
      </c>
      <c r="B38" s="26">
        <v>0</v>
      </c>
      <c r="C38" s="26">
        <v>603794</v>
      </c>
      <c r="D38" s="26">
        <f t="shared" si="0"/>
        <v>603794</v>
      </c>
      <c r="E38" s="27">
        <f t="shared" si="1"/>
        <v>12.289471006085771</v>
      </c>
      <c r="F38" s="26">
        <v>0</v>
      </c>
      <c r="G38" s="26">
        <v>470</v>
      </c>
      <c r="H38" s="27">
        <f t="shared" si="2"/>
        <v>9.5662616270786264E-3</v>
      </c>
      <c r="I38" s="26">
        <v>117898</v>
      </c>
      <c r="J38" s="27">
        <f t="shared" si="3"/>
        <v>2.3996661985304595</v>
      </c>
      <c r="K38" s="26">
        <v>35367</v>
      </c>
      <c r="L38" s="27">
        <f t="shared" si="4"/>
        <v>0.71985101056359524</v>
      </c>
      <c r="M38" s="26">
        <f t="shared" si="5"/>
        <v>757529</v>
      </c>
      <c r="N38" s="27">
        <f t="shared" si="6"/>
        <v>15.418554476806904</v>
      </c>
      <c r="O38" s="26">
        <v>0</v>
      </c>
      <c r="P38" s="8">
        <v>49131</v>
      </c>
    </row>
    <row r="39" spans="1:16" ht="14.25">
      <c r="A39" s="3" t="s">
        <v>63</v>
      </c>
      <c r="B39" s="26">
        <v>246163</v>
      </c>
      <c r="C39" s="26">
        <v>364461</v>
      </c>
      <c r="D39" s="26">
        <f t="shared" si="0"/>
        <v>610624</v>
      </c>
      <c r="E39" s="27">
        <f t="shared" si="1"/>
        <v>10.311111111111112</v>
      </c>
      <c r="F39" s="26">
        <v>0</v>
      </c>
      <c r="G39" s="26">
        <v>2977</v>
      </c>
      <c r="H39" s="27">
        <f t="shared" si="2"/>
        <v>5.0270178993583249E-2</v>
      </c>
      <c r="I39" s="26">
        <v>152793</v>
      </c>
      <c r="J39" s="27">
        <f t="shared" si="3"/>
        <v>2.5800911854103346</v>
      </c>
      <c r="K39" s="26">
        <v>20920</v>
      </c>
      <c r="L39" s="27">
        <f t="shared" si="4"/>
        <v>0.35325903411009796</v>
      </c>
      <c r="M39" s="26">
        <f t="shared" si="5"/>
        <v>787314</v>
      </c>
      <c r="N39" s="27">
        <f t="shared" si="6"/>
        <v>13.294731509625127</v>
      </c>
      <c r="O39" s="26">
        <v>0</v>
      </c>
      <c r="P39" s="8">
        <v>59220</v>
      </c>
    </row>
    <row r="40" spans="1:16" s="17" customFormat="1" ht="14.25">
      <c r="A40" s="2"/>
      <c r="B40" s="38"/>
      <c r="C40" s="38"/>
      <c r="D40" s="38"/>
      <c r="E40" s="37"/>
      <c r="F40" s="38"/>
      <c r="G40" s="38"/>
      <c r="H40" s="37"/>
      <c r="I40" s="38"/>
      <c r="J40" s="37"/>
      <c r="K40" s="38"/>
      <c r="L40" s="37"/>
      <c r="M40" s="38"/>
      <c r="N40" s="37"/>
      <c r="O40" s="38"/>
      <c r="P40" s="20"/>
    </row>
    <row r="41" spans="1:16" ht="15">
      <c r="A41" s="1" t="s">
        <v>64</v>
      </c>
      <c r="P41" s="8"/>
    </row>
    <row r="42" spans="1:16" ht="14.25">
      <c r="A42" s="3" t="s">
        <v>66</v>
      </c>
      <c r="B42" s="26">
        <v>110613</v>
      </c>
      <c r="C42" s="26">
        <v>279509</v>
      </c>
      <c r="D42" s="26">
        <f t="shared" si="0"/>
        <v>390122</v>
      </c>
      <c r="E42" s="27">
        <f t="shared" si="1"/>
        <v>6.2878279930371992</v>
      </c>
      <c r="F42" s="26">
        <v>0</v>
      </c>
      <c r="G42" s="26">
        <v>5493</v>
      </c>
      <c r="H42" s="27">
        <f t="shared" si="2"/>
        <v>8.8533943652891495E-2</v>
      </c>
      <c r="I42" s="26">
        <v>170153</v>
      </c>
      <c r="J42" s="27">
        <f t="shared" si="3"/>
        <v>2.742456966024112</v>
      </c>
      <c r="K42" s="26">
        <v>30106</v>
      </c>
      <c r="L42" s="27">
        <f t="shared" si="4"/>
        <v>0.48523628392753532</v>
      </c>
      <c r="M42" s="26">
        <f t="shared" si="5"/>
        <v>595874</v>
      </c>
      <c r="N42" s="27">
        <f t="shared" si="6"/>
        <v>9.6040551866417374</v>
      </c>
      <c r="O42" s="26">
        <v>0</v>
      </c>
      <c r="P42" s="8">
        <v>62044</v>
      </c>
    </row>
    <row r="43" spans="1:16" ht="14.25">
      <c r="A43" s="3" t="s">
        <v>67</v>
      </c>
      <c r="B43" s="26">
        <v>127800</v>
      </c>
      <c r="C43" s="26">
        <v>240000</v>
      </c>
      <c r="D43" s="26">
        <f t="shared" si="0"/>
        <v>367800</v>
      </c>
      <c r="E43" s="27">
        <f t="shared" si="1"/>
        <v>5.5592503022974604</v>
      </c>
      <c r="F43" s="26">
        <v>3500</v>
      </c>
      <c r="G43" s="26">
        <v>11528</v>
      </c>
      <c r="H43" s="27">
        <f t="shared" si="2"/>
        <v>0.17424425634824667</v>
      </c>
      <c r="I43" s="26">
        <v>157968</v>
      </c>
      <c r="J43" s="27">
        <f t="shared" si="3"/>
        <v>2.3876662636033856</v>
      </c>
      <c r="K43" s="26">
        <v>45626</v>
      </c>
      <c r="L43" s="27">
        <f t="shared" si="4"/>
        <v>0.6896311970979444</v>
      </c>
      <c r="M43" s="26">
        <f t="shared" si="5"/>
        <v>582922</v>
      </c>
      <c r="N43" s="27">
        <f t="shared" si="6"/>
        <v>8.810792019347037</v>
      </c>
      <c r="O43" s="26">
        <v>44294</v>
      </c>
      <c r="P43" s="8">
        <v>66160</v>
      </c>
    </row>
    <row r="44" spans="1:16" ht="14.25">
      <c r="A44" s="3" t="s">
        <v>68</v>
      </c>
      <c r="B44" s="26">
        <v>0</v>
      </c>
      <c r="C44" s="26">
        <v>800203</v>
      </c>
      <c r="D44" s="26">
        <f t="shared" si="0"/>
        <v>800203</v>
      </c>
      <c r="E44" s="27">
        <f t="shared" si="1"/>
        <v>10.362907612214769</v>
      </c>
      <c r="F44" s="26">
        <v>14500</v>
      </c>
      <c r="G44" s="26">
        <v>0</v>
      </c>
      <c r="H44" s="27">
        <f t="shared" si="2"/>
        <v>0</v>
      </c>
      <c r="I44" s="26">
        <v>186616</v>
      </c>
      <c r="J44" s="27">
        <f t="shared" si="3"/>
        <v>2.416742210365459</v>
      </c>
      <c r="K44" s="26">
        <v>90907</v>
      </c>
      <c r="L44" s="27">
        <f t="shared" si="4"/>
        <v>1.1772773187598746</v>
      </c>
      <c r="M44" s="26">
        <f t="shared" si="5"/>
        <v>1077726</v>
      </c>
      <c r="N44" s="27">
        <f t="shared" si="6"/>
        <v>13.956927141340103</v>
      </c>
      <c r="P44" s="8">
        <v>77218</v>
      </c>
    </row>
    <row r="45" spans="1:16" ht="14.25">
      <c r="A45" s="3" t="s">
        <v>69</v>
      </c>
      <c r="B45" s="26">
        <v>72578</v>
      </c>
      <c r="C45" s="26">
        <v>457243</v>
      </c>
      <c r="D45" s="26">
        <f t="shared" si="0"/>
        <v>529821</v>
      </c>
      <c r="E45" s="27">
        <f t="shared" si="1"/>
        <v>7.754877709635398</v>
      </c>
      <c r="F45" s="26">
        <v>0</v>
      </c>
      <c r="G45" s="26">
        <v>183</v>
      </c>
      <c r="H45" s="27">
        <f t="shared" si="2"/>
        <v>2.6785322228890093E-3</v>
      </c>
      <c r="I45" s="26">
        <v>230621</v>
      </c>
      <c r="J45" s="27">
        <f t="shared" si="3"/>
        <v>3.3755507091523835</v>
      </c>
      <c r="K45" s="26">
        <v>55811</v>
      </c>
      <c r="L45" s="27">
        <f t="shared" si="4"/>
        <v>0.81689378082873498</v>
      </c>
      <c r="M45" s="26">
        <f t="shared" si="5"/>
        <v>816436</v>
      </c>
      <c r="N45" s="27">
        <f t="shared" si="6"/>
        <v>11.950000731839404</v>
      </c>
      <c r="O45" s="26">
        <v>14741</v>
      </c>
      <c r="P45" s="8">
        <v>68321</v>
      </c>
    </row>
    <row r="46" spans="1:16" ht="14.25">
      <c r="A46" s="3" t="s">
        <v>70</v>
      </c>
      <c r="B46" s="26">
        <v>8135</v>
      </c>
      <c r="C46" s="26">
        <v>230707</v>
      </c>
      <c r="D46" s="26">
        <f t="shared" si="0"/>
        <v>238842</v>
      </c>
      <c r="E46" s="27">
        <f t="shared" si="1"/>
        <v>3.9492377393432321</v>
      </c>
      <c r="F46" s="26">
        <v>0</v>
      </c>
      <c r="G46" s="26">
        <v>10460</v>
      </c>
      <c r="H46" s="27">
        <f t="shared" si="2"/>
        <v>0.17295545487615333</v>
      </c>
      <c r="I46" s="26">
        <v>189955</v>
      </c>
      <c r="J46" s="27">
        <f t="shared" si="3"/>
        <v>3.1408942094645989</v>
      </c>
      <c r="K46" s="26">
        <v>20400</v>
      </c>
      <c r="L46" s="27">
        <f t="shared" si="4"/>
        <v>0.33731274182347298</v>
      </c>
      <c r="M46" s="26">
        <f t="shared" si="5"/>
        <v>459657</v>
      </c>
      <c r="N46" s="27">
        <f t="shared" si="6"/>
        <v>7.6004001455074572</v>
      </c>
      <c r="O46" s="26">
        <v>0</v>
      </c>
      <c r="P46" s="8">
        <v>60478</v>
      </c>
    </row>
    <row r="47" spans="1:16" ht="14.25">
      <c r="A47" s="3" t="s">
        <v>71</v>
      </c>
      <c r="B47" s="26">
        <v>713210</v>
      </c>
      <c r="C47" s="26">
        <v>631814</v>
      </c>
      <c r="D47" s="26">
        <f t="shared" si="0"/>
        <v>1345024</v>
      </c>
      <c r="E47" s="27">
        <f t="shared" si="1"/>
        <v>17.910966109594515</v>
      </c>
      <c r="F47" s="26">
        <v>0</v>
      </c>
      <c r="G47" s="26">
        <v>42806</v>
      </c>
      <c r="H47" s="27">
        <f t="shared" si="2"/>
        <v>0.57002463546174842</v>
      </c>
      <c r="I47" s="26">
        <v>195244</v>
      </c>
      <c r="J47" s="27">
        <f t="shared" si="3"/>
        <v>2.59996005060257</v>
      </c>
      <c r="K47" s="26">
        <v>153760</v>
      </c>
      <c r="L47" s="27">
        <f t="shared" si="4"/>
        <v>2.0475397829416071</v>
      </c>
      <c r="M47" s="26">
        <f t="shared" si="5"/>
        <v>1736834</v>
      </c>
      <c r="N47" s="27">
        <f t="shared" si="6"/>
        <v>23.128490578600438</v>
      </c>
      <c r="O47" s="26">
        <v>0</v>
      </c>
      <c r="P47" s="8">
        <v>75095</v>
      </c>
    </row>
    <row r="48" spans="1:16" ht="14.25">
      <c r="A48" s="3" t="s">
        <v>72</v>
      </c>
      <c r="B48" s="26">
        <v>285050</v>
      </c>
      <c r="C48" s="26">
        <v>238612</v>
      </c>
      <c r="D48" s="26">
        <f t="shared" si="0"/>
        <v>523662</v>
      </c>
      <c r="E48" s="27">
        <f t="shared" si="1"/>
        <v>6.6631293659579338</v>
      </c>
      <c r="F48" s="26">
        <v>0</v>
      </c>
      <c r="G48" s="26">
        <v>14279</v>
      </c>
      <c r="H48" s="27">
        <f t="shared" si="2"/>
        <v>0.18168747057551118</v>
      </c>
      <c r="I48" s="26">
        <v>232108</v>
      </c>
      <c r="J48" s="27">
        <f t="shared" si="3"/>
        <v>2.9533661615197668</v>
      </c>
      <c r="K48" s="26">
        <v>161570</v>
      </c>
      <c r="L48" s="27">
        <f t="shared" si="4"/>
        <v>2.0558333651435916</v>
      </c>
      <c r="M48" s="26">
        <f t="shared" si="5"/>
        <v>931619</v>
      </c>
      <c r="N48" s="27">
        <f t="shared" si="6"/>
        <v>11.854016363196804</v>
      </c>
      <c r="O48" s="26">
        <v>0</v>
      </c>
      <c r="P48" s="8">
        <v>78591</v>
      </c>
    </row>
    <row r="49" spans="1:16" s="17" customFormat="1" ht="14.25">
      <c r="A49" s="2"/>
      <c r="B49" s="38"/>
      <c r="C49" s="38"/>
      <c r="D49" s="38"/>
      <c r="E49" s="37"/>
      <c r="F49" s="38"/>
      <c r="G49" s="38"/>
      <c r="H49" s="37"/>
      <c r="I49" s="38"/>
      <c r="J49" s="37"/>
      <c r="K49" s="38"/>
      <c r="L49" s="37"/>
      <c r="M49" s="38"/>
      <c r="N49" s="37"/>
      <c r="O49" s="38"/>
      <c r="P49" s="20"/>
    </row>
    <row r="50" spans="1:16" ht="15">
      <c r="A50" s="1" t="s">
        <v>73</v>
      </c>
      <c r="P50" s="8"/>
    </row>
    <row r="51" spans="1:16" ht="14.25">
      <c r="A51" s="3" t="s">
        <v>74</v>
      </c>
      <c r="B51" s="26">
        <v>415123</v>
      </c>
      <c r="C51" s="26">
        <v>459325</v>
      </c>
      <c r="D51" s="26">
        <f t="shared" si="0"/>
        <v>874448</v>
      </c>
      <c r="E51" s="27">
        <f t="shared" si="1"/>
        <v>8.5602631372856131</v>
      </c>
      <c r="F51" s="26">
        <v>3560</v>
      </c>
      <c r="G51" s="26">
        <v>6743</v>
      </c>
      <c r="H51" s="27">
        <f t="shared" si="2"/>
        <v>6.6009476074868817E-2</v>
      </c>
      <c r="I51" s="26">
        <v>262625</v>
      </c>
      <c r="J51" s="27">
        <f t="shared" si="3"/>
        <v>2.5709237215130396</v>
      </c>
      <c r="K51" s="26">
        <v>92559</v>
      </c>
      <c r="L51" s="27">
        <f t="shared" si="4"/>
        <v>0.90609092332993968</v>
      </c>
      <c r="M51" s="26">
        <f t="shared" si="5"/>
        <v>1236375</v>
      </c>
      <c r="N51" s="27">
        <f t="shared" si="6"/>
        <v>12.103287258203462</v>
      </c>
      <c r="O51" s="26">
        <v>34798</v>
      </c>
      <c r="P51" s="8">
        <v>102152</v>
      </c>
    </row>
    <row r="52" spans="1:16" ht="14.25">
      <c r="A52" s="3" t="s">
        <v>75</v>
      </c>
      <c r="B52" s="26">
        <v>259520</v>
      </c>
      <c r="C52" s="26">
        <v>1004109</v>
      </c>
      <c r="D52" s="26">
        <f t="shared" si="0"/>
        <v>1263629</v>
      </c>
      <c r="E52" s="27">
        <f t="shared" si="1"/>
        <v>14.992157653702868</v>
      </c>
      <c r="F52" s="26">
        <v>76000</v>
      </c>
      <c r="G52" s="26">
        <v>5084</v>
      </c>
      <c r="H52" s="27">
        <f t="shared" si="2"/>
        <v>6.0318439598509833E-2</v>
      </c>
      <c r="I52" s="26">
        <v>209518</v>
      </c>
      <c r="J52" s="27">
        <f t="shared" si="3"/>
        <v>2.4857983532259214</v>
      </c>
      <c r="K52" s="26">
        <v>81615</v>
      </c>
      <c r="L52" s="27">
        <f t="shared" si="4"/>
        <v>0.96831027691431559</v>
      </c>
      <c r="M52" s="26">
        <f t="shared" si="5"/>
        <v>1559846</v>
      </c>
      <c r="N52" s="27">
        <f t="shared" si="6"/>
        <v>18.506584723441616</v>
      </c>
      <c r="O52" s="26">
        <v>0</v>
      </c>
      <c r="P52" s="8">
        <v>84286</v>
      </c>
    </row>
    <row r="53" spans="1:16" ht="14.25">
      <c r="A53" s="3" t="s">
        <v>76</v>
      </c>
      <c r="B53" s="26">
        <v>500081</v>
      </c>
      <c r="C53" s="26">
        <v>663556</v>
      </c>
      <c r="D53" s="26">
        <f t="shared" si="0"/>
        <v>1163637</v>
      </c>
      <c r="E53" s="27">
        <f t="shared" si="1"/>
        <v>12.274263472674916</v>
      </c>
      <c r="F53" s="26">
        <v>0</v>
      </c>
      <c r="G53" s="26">
        <v>20465</v>
      </c>
      <c r="H53" s="27">
        <f t="shared" si="2"/>
        <v>0.21586869613830786</v>
      </c>
      <c r="I53" s="26">
        <v>335977</v>
      </c>
      <c r="J53" s="27">
        <f t="shared" si="3"/>
        <v>3.5439490311488031</v>
      </c>
      <c r="K53" s="26">
        <v>1483</v>
      </c>
      <c r="L53" s="27">
        <f t="shared" si="4"/>
        <v>1.5642964885077475E-2</v>
      </c>
      <c r="M53" s="26">
        <f t="shared" si="5"/>
        <v>1521562</v>
      </c>
      <c r="N53" s="27">
        <f t="shared" si="6"/>
        <v>16.049724164847103</v>
      </c>
      <c r="O53" s="26">
        <v>24277</v>
      </c>
      <c r="P53" s="8">
        <v>94803</v>
      </c>
    </row>
    <row r="54" spans="1:16" ht="14.25">
      <c r="A54" s="3" t="s">
        <v>77</v>
      </c>
      <c r="B54" s="26">
        <v>85000</v>
      </c>
      <c r="C54" s="26">
        <v>421440</v>
      </c>
      <c r="D54" s="26">
        <f t="shared" si="0"/>
        <v>506440</v>
      </c>
      <c r="E54" s="27">
        <f t="shared" si="1"/>
        <v>4.9987661997966697</v>
      </c>
      <c r="F54" s="26">
        <v>0</v>
      </c>
      <c r="G54" s="26">
        <v>2242</v>
      </c>
      <c r="H54" s="27">
        <f t="shared" si="2"/>
        <v>2.2129440446931787E-2</v>
      </c>
      <c r="I54" s="26">
        <v>261738</v>
      </c>
      <c r="J54" s="27">
        <f t="shared" si="3"/>
        <v>2.583459180954073</v>
      </c>
      <c r="K54" s="26">
        <v>98949</v>
      </c>
      <c r="L54" s="27">
        <f t="shared" si="4"/>
        <v>0.97666637055461791</v>
      </c>
      <c r="M54" s="26">
        <f t="shared" si="5"/>
        <v>869369</v>
      </c>
      <c r="N54" s="27">
        <f t="shared" si="6"/>
        <v>8.5810211917522921</v>
      </c>
      <c r="O54" s="26">
        <v>0</v>
      </c>
      <c r="P54" s="8">
        <v>101313</v>
      </c>
    </row>
    <row r="55" spans="1:16" s="17" customFormat="1" ht="14.25">
      <c r="A55" s="2"/>
      <c r="B55" s="38"/>
      <c r="C55" s="38"/>
      <c r="D55" s="38"/>
      <c r="E55" s="37"/>
      <c r="F55" s="38"/>
      <c r="G55" s="38"/>
      <c r="H55" s="37"/>
      <c r="I55" s="38"/>
      <c r="J55" s="37"/>
      <c r="K55" s="38"/>
      <c r="L55" s="37"/>
      <c r="M55" s="38"/>
      <c r="N55" s="37"/>
      <c r="O55" s="38"/>
      <c r="P55" s="20"/>
    </row>
    <row r="56" spans="1:16" ht="15">
      <c r="A56" s="1" t="s">
        <v>78</v>
      </c>
      <c r="P56" s="8"/>
    </row>
    <row r="57" spans="1:16" ht="14.25">
      <c r="A57" s="3" t="s">
        <v>79</v>
      </c>
      <c r="B57" s="26">
        <v>69192</v>
      </c>
      <c r="C57" s="26">
        <v>1640725</v>
      </c>
      <c r="D57" s="26">
        <f t="shared" si="0"/>
        <v>1709917</v>
      </c>
      <c r="E57" s="27">
        <f t="shared" si="1"/>
        <v>8.3581009081932915</v>
      </c>
      <c r="F57" s="26">
        <v>249945</v>
      </c>
      <c r="G57" s="26">
        <v>2000</v>
      </c>
      <c r="H57" s="27">
        <f t="shared" si="2"/>
        <v>9.7760311268831074E-3</v>
      </c>
      <c r="I57" s="26">
        <v>546926</v>
      </c>
      <c r="J57" s="27">
        <f t="shared" si="3"/>
        <v>2.6733828000508355</v>
      </c>
      <c r="K57" s="26">
        <v>1266107</v>
      </c>
      <c r="L57" s="27">
        <f t="shared" si="4"/>
        <v>6.1887507209822958</v>
      </c>
      <c r="M57" s="26">
        <f t="shared" si="5"/>
        <v>3524950</v>
      </c>
      <c r="N57" s="27">
        <f t="shared" si="6"/>
        <v>17.230010460353306</v>
      </c>
      <c r="O57" s="26">
        <v>0</v>
      </c>
      <c r="P57" s="8">
        <v>204582</v>
      </c>
    </row>
    <row r="58" spans="1:16" ht="14.25">
      <c r="A58" s="3" t="s">
        <v>80</v>
      </c>
      <c r="B58" s="26">
        <v>994961</v>
      </c>
      <c r="C58" s="26">
        <v>1978817</v>
      </c>
      <c r="D58" s="26">
        <f t="shared" si="0"/>
        <v>2973778</v>
      </c>
      <c r="E58" s="27">
        <f t="shared" si="1"/>
        <v>11.892923702038825</v>
      </c>
      <c r="F58" s="26">
        <v>318667</v>
      </c>
      <c r="G58" s="26">
        <v>68156</v>
      </c>
      <c r="H58" s="27">
        <f t="shared" si="2"/>
        <v>0.27257384641226012</v>
      </c>
      <c r="I58" s="26">
        <v>676186</v>
      </c>
      <c r="J58" s="27">
        <f t="shared" si="3"/>
        <v>2.7042464186589665</v>
      </c>
      <c r="K58" s="26">
        <v>85207</v>
      </c>
      <c r="L58" s="27">
        <f t="shared" si="4"/>
        <v>0.34076529918494997</v>
      </c>
      <c r="M58" s="26">
        <f t="shared" si="5"/>
        <v>3803327</v>
      </c>
      <c r="N58" s="27">
        <f t="shared" si="6"/>
        <v>15.210509266295002</v>
      </c>
      <c r="O58" s="26">
        <v>51188</v>
      </c>
      <c r="P58" s="8">
        <v>250046</v>
      </c>
    </row>
    <row r="59" spans="1:16" ht="14.25">
      <c r="A59" s="3" t="s">
        <v>81</v>
      </c>
      <c r="B59" s="26">
        <v>1329301</v>
      </c>
      <c r="C59" s="26">
        <v>995941</v>
      </c>
      <c r="D59" s="26">
        <f t="shared" si="0"/>
        <v>2325242</v>
      </c>
      <c r="E59" s="27">
        <f t="shared" si="1"/>
        <v>11.997533666993448</v>
      </c>
      <c r="F59" s="26">
        <v>0</v>
      </c>
      <c r="G59" s="26">
        <v>0</v>
      </c>
      <c r="H59" s="27">
        <f t="shared" si="2"/>
        <v>0</v>
      </c>
      <c r="I59" s="26">
        <v>472085</v>
      </c>
      <c r="J59" s="27">
        <f t="shared" si="3"/>
        <v>2.4358134255198389</v>
      </c>
      <c r="K59" s="26">
        <v>149424</v>
      </c>
      <c r="L59" s="27">
        <f t="shared" si="4"/>
        <v>0.77098188947938706</v>
      </c>
      <c r="M59" s="26">
        <f t="shared" si="5"/>
        <v>2946751</v>
      </c>
      <c r="N59" s="27">
        <f t="shared" si="6"/>
        <v>15.204328981992672</v>
      </c>
      <c r="O59" s="26">
        <v>0</v>
      </c>
      <c r="P59" s="8">
        <v>193810</v>
      </c>
    </row>
    <row r="60" spans="1:16" ht="14.25">
      <c r="A60" s="3" t="s">
        <v>82</v>
      </c>
      <c r="B60" s="26">
        <v>466368</v>
      </c>
      <c r="C60" s="26">
        <v>2172518</v>
      </c>
      <c r="D60" s="26">
        <f t="shared" si="0"/>
        <v>2638886</v>
      </c>
      <c r="E60" s="27">
        <f t="shared" si="1"/>
        <v>16.786913402757015</v>
      </c>
      <c r="F60" s="26">
        <v>143042</v>
      </c>
      <c r="G60" s="26">
        <v>29066</v>
      </c>
      <c r="H60" s="27">
        <f t="shared" si="2"/>
        <v>0.18489939503431957</v>
      </c>
      <c r="I60" s="26">
        <v>467717</v>
      </c>
      <c r="J60" s="27">
        <f t="shared" si="3"/>
        <v>2.9753179091470048</v>
      </c>
      <c r="K60" s="26">
        <v>158523</v>
      </c>
      <c r="L60" s="27">
        <f t="shared" si="4"/>
        <v>1.0084224454354036</v>
      </c>
      <c r="M60" s="26">
        <f t="shared" si="5"/>
        <v>3294192</v>
      </c>
      <c r="N60" s="27">
        <f t="shared" si="6"/>
        <v>20.955553152373742</v>
      </c>
      <c r="O60" s="26">
        <v>0</v>
      </c>
      <c r="P60" s="8">
        <v>157199</v>
      </c>
    </row>
    <row r="61" spans="1:16" ht="14.25">
      <c r="A61" s="3" t="s">
        <v>83</v>
      </c>
      <c r="B61" s="26">
        <v>1399679</v>
      </c>
      <c r="C61" s="26">
        <v>1504102</v>
      </c>
      <c r="D61" s="26">
        <f t="shared" si="0"/>
        <v>2903781</v>
      </c>
      <c r="E61" s="27">
        <f t="shared" si="1"/>
        <v>11.645635565180774</v>
      </c>
      <c r="F61" s="26">
        <v>155728</v>
      </c>
      <c r="G61" s="26">
        <v>16543</v>
      </c>
      <c r="H61" s="27">
        <f t="shared" si="2"/>
        <v>6.6345826064288432E-2</v>
      </c>
      <c r="I61" s="26">
        <v>578084</v>
      </c>
      <c r="J61" s="27">
        <f t="shared" si="3"/>
        <v>2.3184102348152158</v>
      </c>
      <c r="K61" s="26">
        <v>310370</v>
      </c>
      <c r="L61" s="27">
        <f t="shared" si="4"/>
        <v>1.2447412220016443</v>
      </c>
      <c r="M61" s="26">
        <f t="shared" si="5"/>
        <v>3808778</v>
      </c>
      <c r="N61" s="27">
        <f t="shared" si="6"/>
        <v>15.275132848061922</v>
      </c>
      <c r="O61" s="26">
        <v>16428</v>
      </c>
      <c r="P61" s="8">
        <v>249345</v>
      </c>
    </row>
    <row r="62" spans="1:16" s="17" customFormat="1" ht="14.25">
      <c r="A62" s="2"/>
      <c r="B62" s="38"/>
      <c r="C62" s="38"/>
      <c r="D62" s="38"/>
      <c r="E62" s="37"/>
      <c r="F62" s="38"/>
      <c r="G62" s="38"/>
      <c r="H62" s="37"/>
      <c r="I62" s="38"/>
      <c r="J62" s="37"/>
      <c r="K62" s="38"/>
      <c r="L62" s="37"/>
      <c r="M62" s="38"/>
      <c r="N62" s="37"/>
      <c r="O62" s="38"/>
      <c r="P62" s="20"/>
    </row>
    <row r="63" spans="1:16" ht="15">
      <c r="A63" s="1" t="s">
        <v>794</v>
      </c>
      <c r="P63" s="8"/>
    </row>
    <row r="64" spans="1:16" ht="14.25">
      <c r="A64" s="3" t="s">
        <v>85</v>
      </c>
      <c r="B64" s="26">
        <v>56146</v>
      </c>
      <c r="C64" s="26">
        <v>14500</v>
      </c>
      <c r="D64" s="26">
        <f t="shared" si="0"/>
        <v>70646</v>
      </c>
      <c r="E64" s="27">
        <f t="shared" si="1"/>
        <v>19.212945335871634</v>
      </c>
      <c r="F64" s="26">
        <v>0</v>
      </c>
      <c r="G64" s="26">
        <v>0</v>
      </c>
      <c r="H64" s="27">
        <f t="shared" si="2"/>
        <v>0</v>
      </c>
      <c r="I64" s="26">
        <v>0</v>
      </c>
      <c r="J64" s="27">
        <f t="shared" si="3"/>
        <v>0</v>
      </c>
      <c r="K64" s="26">
        <v>0</v>
      </c>
      <c r="L64" s="27">
        <f t="shared" si="4"/>
        <v>0</v>
      </c>
      <c r="M64" s="26">
        <f t="shared" si="5"/>
        <v>70646</v>
      </c>
      <c r="N64" s="27">
        <f t="shared" si="6"/>
        <v>19.212945335871634</v>
      </c>
      <c r="O64" s="26">
        <v>5162</v>
      </c>
      <c r="P64" s="8">
        <v>3677</v>
      </c>
    </row>
    <row r="65" spans="1:16" ht="14.25">
      <c r="A65" s="3" t="s">
        <v>86</v>
      </c>
      <c r="B65" s="26">
        <v>306094</v>
      </c>
      <c r="C65" s="26">
        <v>0</v>
      </c>
      <c r="D65" s="26">
        <f t="shared" si="0"/>
        <v>306094</v>
      </c>
      <c r="E65" s="27">
        <f t="shared" si="1"/>
        <v>17.672863741339491</v>
      </c>
      <c r="F65" s="26">
        <v>0</v>
      </c>
      <c r="G65" s="26">
        <v>325</v>
      </c>
      <c r="H65" s="27">
        <f t="shared" si="2"/>
        <v>1.8764434180138567E-2</v>
      </c>
      <c r="I65" s="26">
        <v>17510</v>
      </c>
      <c r="J65" s="27">
        <f t="shared" si="3"/>
        <v>1.0109699769053118</v>
      </c>
      <c r="K65" s="26">
        <v>10499</v>
      </c>
      <c r="L65" s="27">
        <f t="shared" si="4"/>
        <v>0.60617782909930717</v>
      </c>
      <c r="M65" s="26">
        <f t="shared" si="5"/>
        <v>334428</v>
      </c>
      <c r="N65" s="27">
        <f t="shared" si="6"/>
        <v>19.308775981524249</v>
      </c>
      <c r="O65" s="26">
        <v>0</v>
      </c>
      <c r="P65" s="8">
        <v>17320</v>
      </c>
    </row>
    <row r="66" spans="1:16">
      <c r="P66" s="8"/>
    </row>
    <row r="67" spans="1:16" s="9" customFormat="1">
      <c r="A67" s="9" t="s">
        <v>99</v>
      </c>
      <c r="B67" s="35">
        <f>SUM(B4:B66)</f>
        <v>10008967</v>
      </c>
      <c r="C67" s="35">
        <f>SUM(C4:C66)</f>
        <v>19808419</v>
      </c>
      <c r="D67" s="35">
        <f t="shared" si="0"/>
        <v>29817386</v>
      </c>
      <c r="E67" s="34">
        <f t="shared" si="1"/>
        <v>10.207630170676131</v>
      </c>
      <c r="F67" s="35">
        <f>SUM(F4:F66)</f>
        <v>1052010</v>
      </c>
      <c r="G67" s="35">
        <f>SUM(G4:G66)</f>
        <v>426348</v>
      </c>
      <c r="H67" s="34">
        <f t="shared" si="2"/>
        <v>0.14595520573156304</v>
      </c>
      <c r="I67" s="35">
        <f>SUM(I4:I66)</f>
        <v>8132898</v>
      </c>
      <c r="J67" s="34">
        <f t="shared" si="3"/>
        <v>2.7842016399369003</v>
      </c>
      <c r="K67" s="35">
        <f>SUM(K4:K66)</f>
        <v>3852605</v>
      </c>
      <c r="L67" s="34">
        <f t="shared" si="4"/>
        <v>1.3188938505104948</v>
      </c>
      <c r="M67" s="35">
        <f t="shared" si="5"/>
        <v>42229237</v>
      </c>
      <c r="N67" s="34">
        <f t="shared" si="6"/>
        <v>14.456680866855089</v>
      </c>
      <c r="O67" s="35">
        <f>SUM(O4:O66)</f>
        <v>432983</v>
      </c>
      <c r="P67" s="12">
        <v>2921088</v>
      </c>
    </row>
    <row r="69" spans="1:16" ht="25.5" customHeight="1">
      <c r="A69" s="102" t="s">
        <v>796</v>
      </c>
      <c r="B69" s="103"/>
      <c r="C69" s="103"/>
      <c r="D69" s="103"/>
      <c r="E69" s="103"/>
    </row>
  </sheetData>
  <mergeCells count="1">
    <mergeCell ref="A69:E69"/>
  </mergeCells>
  <phoneticPr fontId="4" type="noConversion"/>
  <pageMargins left="0.75" right="0.5" top="1" bottom="1" header="0.5" footer="0.5"/>
  <pageSetup scale="47" orientation="landscape" r:id="rId1"/>
  <headerFooter alignWithMargins="0">
    <oddHeader>&amp;C&amp;"Arial,Bold"&amp;14Public Library System Operating Income FY05</oddHeader>
    <oddFooter>&amp;L&amp;8Mississippi Public Library Statistics, FY05, Public Library Operating Income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9"/>
  <sheetViews>
    <sheetView workbookViewId="0">
      <selection activeCell="B2" sqref="B2"/>
    </sheetView>
  </sheetViews>
  <sheetFormatPr defaultRowHeight="12.75"/>
  <cols>
    <col min="1" max="1" width="57.7109375" style="92" bestFit="1" customWidth="1"/>
    <col min="2" max="2" width="11.140625" style="97" bestFit="1" customWidth="1"/>
    <col min="3" max="3" width="10.28515625" style="97" bestFit="1" customWidth="1"/>
    <col min="4" max="4" width="11.140625" style="92" bestFit="1" customWidth="1"/>
    <col min="5" max="5" width="9.140625" style="98"/>
    <col min="6" max="6" width="10.140625" style="97" bestFit="1" customWidth="1"/>
    <col min="7" max="7" width="11.85546875" style="97" customWidth="1"/>
    <col min="8" max="8" width="9.140625" style="97"/>
    <col min="9" max="9" width="10.140625" style="92" bestFit="1" customWidth="1"/>
    <col min="10" max="10" width="9.140625" style="98"/>
    <col min="11" max="11" width="10" style="97" customWidth="1"/>
    <col min="12" max="12" width="10.5703125" style="97" customWidth="1"/>
    <col min="13" max="13" width="13.7109375" style="97" customWidth="1"/>
    <col min="14" max="14" width="9.140625" style="98"/>
    <col min="15" max="15" width="13.85546875" style="97" customWidth="1"/>
    <col min="16" max="16" width="9.140625" style="97"/>
    <col min="17" max="16384" width="9.140625" style="92"/>
  </cols>
  <sheetData>
    <row r="1" spans="1:16" ht="15.75">
      <c r="A1" s="1" t="s">
        <v>31</v>
      </c>
      <c r="B1" s="104" t="s">
        <v>115</v>
      </c>
      <c r="C1" s="104"/>
      <c r="D1" s="104"/>
      <c r="E1" s="90"/>
      <c r="F1" s="104" t="s">
        <v>116</v>
      </c>
      <c r="G1" s="104"/>
      <c r="H1" s="104"/>
      <c r="I1" s="104"/>
      <c r="J1" s="90"/>
      <c r="K1" s="104" t="s">
        <v>117</v>
      </c>
      <c r="L1" s="104"/>
      <c r="M1" s="104"/>
      <c r="N1" s="90"/>
      <c r="O1" s="91"/>
      <c r="P1" s="91"/>
    </row>
    <row r="2" spans="1:16" ht="31.5">
      <c r="A2" s="2"/>
      <c r="B2" s="93" t="s">
        <v>118</v>
      </c>
      <c r="C2" s="93" t="s">
        <v>119</v>
      </c>
      <c r="D2" s="94" t="s">
        <v>120</v>
      </c>
      <c r="E2" s="95" t="s">
        <v>121</v>
      </c>
      <c r="F2" s="93" t="s">
        <v>122</v>
      </c>
      <c r="G2" s="93" t="s">
        <v>123</v>
      </c>
      <c r="H2" s="93" t="s">
        <v>124</v>
      </c>
      <c r="I2" s="94" t="s">
        <v>120</v>
      </c>
      <c r="J2" s="95" t="s">
        <v>121</v>
      </c>
      <c r="K2" s="93" t="s">
        <v>125</v>
      </c>
      <c r="L2" s="93" t="s">
        <v>126</v>
      </c>
      <c r="M2" s="93" t="s">
        <v>120</v>
      </c>
      <c r="N2" s="95" t="s">
        <v>121</v>
      </c>
      <c r="O2" s="93" t="s">
        <v>127</v>
      </c>
      <c r="P2" s="96" t="s">
        <v>128</v>
      </c>
    </row>
    <row r="3" spans="1:16" ht="15">
      <c r="A3" s="1" t="s">
        <v>32</v>
      </c>
    </row>
    <row r="4" spans="1:16" ht="14.25">
      <c r="A4" s="3" t="s">
        <v>33</v>
      </c>
      <c r="B4" s="97">
        <v>66127</v>
      </c>
      <c r="C4" s="97">
        <v>12044</v>
      </c>
      <c r="D4" s="97">
        <f>(B4+C4)</f>
        <v>78171</v>
      </c>
      <c r="E4" s="98">
        <f>(D4/O4)</f>
        <v>0.77209738752530988</v>
      </c>
      <c r="F4" s="97">
        <v>11087</v>
      </c>
      <c r="G4" s="97">
        <v>0</v>
      </c>
      <c r="H4" s="97">
        <v>37</v>
      </c>
      <c r="I4" s="97">
        <f>(F4+G4+H4)</f>
        <v>11124</v>
      </c>
      <c r="J4" s="98">
        <f>(I4/O4)</f>
        <v>0.10987209244900983</v>
      </c>
      <c r="K4" s="97">
        <v>935</v>
      </c>
      <c r="L4" s="97">
        <v>11015</v>
      </c>
      <c r="M4" s="97">
        <f>(K4+L4)</f>
        <v>11950</v>
      </c>
      <c r="N4" s="98">
        <f>(M4/O4)</f>
        <v>0.11803052002568028</v>
      </c>
      <c r="O4" s="97">
        <f>(D4+I4+M4)</f>
        <v>101245</v>
      </c>
      <c r="P4" s="97">
        <v>1618</v>
      </c>
    </row>
    <row r="5" spans="1:16" ht="14.25">
      <c r="A5" s="3" t="s">
        <v>34</v>
      </c>
      <c r="B5" s="97">
        <v>47052</v>
      </c>
      <c r="C5" s="97">
        <v>16494</v>
      </c>
      <c r="D5" s="97">
        <f t="shared" ref="D5:D67" si="0">(B5+C5)</f>
        <v>63546</v>
      </c>
      <c r="E5" s="98">
        <f t="shared" ref="E5:E67" si="1">(D5/O5)</f>
        <v>0.66282126168224298</v>
      </c>
      <c r="F5" s="97">
        <v>15316</v>
      </c>
      <c r="G5" s="97">
        <v>0</v>
      </c>
      <c r="H5" s="97">
        <v>765</v>
      </c>
      <c r="I5" s="97">
        <f t="shared" ref="I5:I67" si="2">(F5+G5+H5)</f>
        <v>16081</v>
      </c>
      <c r="J5" s="98">
        <f t="shared" ref="J5:J67" si="3">(I5/O5)</f>
        <v>0.16773406208277702</v>
      </c>
      <c r="K5" s="97">
        <v>418</v>
      </c>
      <c r="L5" s="97">
        <v>15827</v>
      </c>
      <c r="M5" s="97">
        <f t="shared" ref="M5:M67" si="4">(K5+L5)</f>
        <v>16245</v>
      </c>
      <c r="N5" s="98">
        <f t="shared" ref="N5:N67" si="5">(M5/O5)</f>
        <v>0.16944467623497997</v>
      </c>
      <c r="O5" s="97">
        <f t="shared" ref="O5:O67" si="6">(D5+I5+M5)</f>
        <v>95872</v>
      </c>
      <c r="P5" s="97">
        <v>0</v>
      </c>
    </row>
    <row r="6" spans="1:16" ht="14.25">
      <c r="A6" s="3" t="s">
        <v>35</v>
      </c>
      <c r="B6" s="97">
        <v>80051</v>
      </c>
      <c r="C6" s="97">
        <v>14048</v>
      </c>
      <c r="D6" s="97">
        <f t="shared" si="0"/>
        <v>94099</v>
      </c>
      <c r="E6" s="98">
        <f t="shared" si="1"/>
        <v>0.72269882108981987</v>
      </c>
      <c r="F6" s="97">
        <v>15197</v>
      </c>
      <c r="G6" s="97">
        <v>2201</v>
      </c>
      <c r="H6" s="97">
        <v>8832</v>
      </c>
      <c r="I6" s="97">
        <f t="shared" si="2"/>
        <v>26230</v>
      </c>
      <c r="J6" s="98">
        <f t="shared" si="3"/>
        <v>0.20145155715986329</v>
      </c>
      <c r="K6" s="97">
        <v>300</v>
      </c>
      <c r="L6" s="97">
        <v>9576</v>
      </c>
      <c r="M6" s="97">
        <f t="shared" si="4"/>
        <v>9876</v>
      </c>
      <c r="N6" s="98">
        <f t="shared" si="5"/>
        <v>7.5849621750316815E-2</v>
      </c>
      <c r="O6" s="97">
        <f t="shared" si="6"/>
        <v>130205</v>
      </c>
      <c r="P6" s="97">
        <v>0</v>
      </c>
    </row>
    <row r="7" spans="1:16" ht="14.25">
      <c r="A7" s="3" t="s">
        <v>36</v>
      </c>
      <c r="B7" s="97">
        <v>62212</v>
      </c>
      <c r="C7" s="97">
        <v>25276</v>
      </c>
      <c r="D7" s="97">
        <f t="shared" si="0"/>
        <v>87488</v>
      </c>
      <c r="E7" s="98">
        <f t="shared" si="1"/>
        <v>0.74153684460341407</v>
      </c>
      <c r="F7" s="97">
        <v>5929</v>
      </c>
      <c r="G7" s="97">
        <v>0</v>
      </c>
      <c r="H7" s="97">
        <v>295</v>
      </c>
      <c r="I7" s="97">
        <f t="shared" si="2"/>
        <v>6224</v>
      </c>
      <c r="J7" s="98">
        <f t="shared" si="3"/>
        <v>5.2753809903205572E-2</v>
      </c>
      <c r="K7" s="97">
        <v>359</v>
      </c>
      <c r="L7" s="97">
        <v>23911</v>
      </c>
      <c r="M7" s="97">
        <f t="shared" si="4"/>
        <v>24270</v>
      </c>
      <c r="N7" s="98">
        <f t="shared" si="5"/>
        <v>0.20570934549338035</v>
      </c>
      <c r="O7" s="97">
        <f t="shared" si="6"/>
        <v>117982</v>
      </c>
      <c r="P7" s="97">
        <v>9988</v>
      </c>
    </row>
    <row r="8" spans="1:16" ht="14.25">
      <c r="A8" s="3" t="s">
        <v>37</v>
      </c>
      <c r="B8" s="97">
        <v>48933</v>
      </c>
      <c r="C8" s="97">
        <v>6900</v>
      </c>
      <c r="D8" s="97">
        <f t="shared" si="0"/>
        <v>55833</v>
      </c>
      <c r="E8" s="98">
        <f t="shared" si="1"/>
        <v>0.6766980171619722</v>
      </c>
      <c r="F8" s="97">
        <v>8042</v>
      </c>
      <c r="G8" s="97">
        <v>0</v>
      </c>
      <c r="H8" s="97">
        <v>0</v>
      </c>
      <c r="I8" s="97">
        <f t="shared" si="2"/>
        <v>8042</v>
      </c>
      <c r="J8" s="98">
        <f t="shared" si="3"/>
        <v>9.7469336306782367E-2</v>
      </c>
      <c r="K8" s="97">
        <v>0</v>
      </c>
      <c r="L8" s="97">
        <v>18633</v>
      </c>
      <c r="M8" s="97">
        <f t="shared" si="4"/>
        <v>18633</v>
      </c>
      <c r="N8" s="98">
        <f t="shared" si="5"/>
        <v>0.22583264653124546</v>
      </c>
      <c r="O8" s="97">
        <f t="shared" si="6"/>
        <v>82508</v>
      </c>
      <c r="P8" s="97">
        <v>0</v>
      </c>
    </row>
    <row r="9" spans="1:16" ht="14.25">
      <c r="A9" s="3" t="s">
        <v>38</v>
      </c>
      <c r="B9" s="97">
        <v>62088</v>
      </c>
      <c r="C9" s="97">
        <v>19266</v>
      </c>
      <c r="D9" s="97">
        <f t="shared" si="0"/>
        <v>81354</v>
      </c>
      <c r="E9" s="98">
        <f t="shared" si="1"/>
        <v>0.62675942404141727</v>
      </c>
      <c r="F9" s="97">
        <v>6983</v>
      </c>
      <c r="G9" s="97">
        <v>0</v>
      </c>
      <c r="H9" s="97">
        <v>0</v>
      </c>
      <c r="I9" s="97">
        <f t="shared" si="2"/>
        <v>6983</v>
      </c>
      <c r="J9" s="98">
        <f t="shared" si="3"/>
        <v>5.3797736535157667E-2</v>
      </c>
      <c r="K9" s="97">
        <v>3924</v>
      </c>
      <c r="L9" s="97">
        <v>37540</v>
      </c>
      <c r="M9" s="97">
        <f t="shared" si="4"/>
        <v>41464</v>
      </c>
      <c r="N9" s="98">
        <f t="shared" si="5"/>
        <v>0.31944283942342511</v>
      </c>
      <c r="O9" s="97">
        <f t="shared" si="6"/>
        <v>129801</v>
      </c>
      <c r="P9" s="97">
        <v>2055</v>
      </c>
    </row>
    <row r="10" spans="1:16" ht="14.25">
      <c r="A10" s="3" t="s">
        <v>97</v>
      </c>
      <c r="B10" s="97">
        <v>54804</v>
      </c>
      <c r="C10" s="97">
        <v>15114</v>
      </c>
      <c r="D10" s="97">
        <f t="shared" si="0"/>
        <v>69918</v>
      </c>
      <c r="E10" s="98">
        <f t="shared" si="1"/>
        <v>0.44040615276080575</v>
      </c>
      <c r="F10" s="97">
        <v>16612</v>
      </c>
      <c r="G10" s="97">
        <v>0</v>
      </c>
      <c r="H10" s="97">
        <v>3811</v>
      </c>
      <c r="I10" s="97">
        <f t="shared" si="2"/>
        <v>20423</v>
      </c>
      <c r="J10" s="98">
        <f t="shared" si="3"/>
        <v>0.12864233613424206</v>
      </c>
      <c r="K10" s="97">
        <v>249</v>
      </c>
      <c r="L10" s="97">
        <v>68168</v>
      </c>
      <c r="M10" s="97">
        <f t="shared" si="4"/>
        <v>68417</v>
      </c>
      <c r="N10" s="98">
        <f t="shared" si="5"/>
        <v>0.43095151110495217</v>
      </c>
      <c r="O10" s="97">
        <f t="shared" si="6"/>
        <v>158758</v>
      </c>
      <c r="P10" s="97">
        <v>31066</v>
      </c>
    </row>
    <row r="11" spans="1:16" ht="14.25">
      <c r="A11" s="3" t="s">
        <v>39</v>
      </c>
      <c r="B11" s="97">
        <v>61093</v>
      </c>
      <c r="C11" s="97">
        <v>20082</v>
      </c>
      <c r="D11" s="97">
        <f t="shared" si="0"/>
        <v>81175</v>
      </c>
      <c r="E11" s="98">
        <f t="shared" si="1"/>
        <v>0.73802834828937436</v>
      </c>
      <c r="F11" s="97">
        <v>4570</v>
      </c>
      <c r="G11" s="97">
        <v>2845</v>
      </c>
      <c r="H11" s="97">
        <v>1332</v>
      </c>
      <c r="I11" s="97">
        <f t="shared" si="2"/>
        <v>8747</v>
      </c>
      <c r="J11" s="98">
        <f t="shared" si="3"/>
        <v>7.9526134431624984E-2</v>
      </c>
      <c r="K11" s="97">
        <v>2336</v>
      </c>
      <c r="L11" s="97">
        <v>17731</v>
      </c>
      <c r="M11" s="97">
        <f t="shared" si="4"/>
        <v>20067</v>
      </c>
      <c r="N11" s="98">
        <f t="shared" si="5"/>
        <v>0.18244551727900063</v>
      </c>
      <c r="O11" s="97">
        <f t="shared" si="6"/>
        <v>109989</v>
      </c>
      <c r="P11" s="97">
        <v>0</v>
      </c>
    </row>
    <row r="12" spans="1:16" ht="14.25">
      <c r="A12" s="3" t="s">
        <v>40</v>
      </c>
      <c r="B12" s="97">
        <v>32880</v>
      </c>
      <c r="C12" s="97">
        <v>23790</v>
      </c>
      <c r="D12" s="97">
        <f t="shared" si="0"/>
        <v>56670</v>
      </c>
      <c r="E12" s="98">
        <f t="shared" si="1"/>
        <v>0.68595291411971193</v>
      </c>
      <c r="F12" s="97">
        <v>13459</v>
      </c>
      <c r="G12" s="97">
        <v>200</v>
      </c>
      <c r="H12" s="97">
        <v>3000</v>
      </c>
      <c r="I12" s="97">
        <f t="shared" si="2"/>
        <v>16659</v>
      </c>
      <c r="J12" s="98">
        <f t="shared" si="3"/>
        <v>0.20164619015917207</v>
      </c>
      <c r="K12" s="97">
        <v>0</v>
      </c>
      <c r="L12" s="97">
        <v>9286</v>
      </c>
      <c r="M12" s="97">
        <f t="shared" si="4"/>
        <v>9286</v>
      </c>
      <c r="N12" s="98">
        <f t="shared" si="5"/>
        <v>0.11240089572111601</v>
      </c>
      <c r="O12" s="97">
        <f t="shared" si="6"/>
        <v>82615</v>
      </c>
      <c r="P12" s="97">
        <v>0</v>
      </c>
    </row>
    <row r="13" spans="1:16" s="101" customFormat="1" ht="14.25">
      <c r="A13" s="2"/>
      <c r="B13" s="99"/>
      <c r="C13" s="99"/>
      <c r="D13" s="99"/>
      <c r="E13" s="100"/>
      <c r="F13" s="99"/>
      <c r="G13" s="99"/>
      <c r="H13" s="99"/>
      <c r="I13" s="99"/>
      <c r="J13" s="100"/>
      <c r="K13" s="99"/>
      <c r="L13" s="99"/>
      <c r="M13" s="99"/>
      <c r="N13" s="100"/>
      <c r="O13" s="99"/>
      <c r="P13" s="99"/>
    </row>
    <row r="14" spans="1:16" ht="15">
      <c r="A14" s="1" t="s">
        <v>41</v>
      </c>
      <c r="D14" s="97"/>
      <c r="I14" s="97"/>
    </row>
    <row r="15" spans="1:16" ht="14.25">
      <c r="A15" s="3" t="s">
        <v>42</v>
      </c>
      <c r="B15" s="97">
        <v>280026</v>
      </c>
      <c r="C15" s="97">
        <v>76793</v>
      </c>
      <c r="D15" s="97">
        <f t="shared" si="0"/>
        <v>356819</v>
      </c>
      <c r="E15" s="98">
        <f t="shared" si="1"/>
        <v>0.56876547165330105</v>
      </c>
      <c r="F15" s="97">
        <v>64741</v>
      </c>
      <c r="G15" s="97">
        <v>3085</v>
      </c>
      <c r="H15" s="97">
        <v>0</v>
      </c>
      <c r="I15" s="97">
        <f t="shared" si="2"/>
        <v>67826</v>
      </c>
      <c r="J15" s="98">
        <f t="shared" si="3"/>
        <v>0.10811388093222839</v>
      </c>
      <c r="K15" s="97">
        <v>4278</v>
      </c>
      <c r="L15" s="97">
        <v>198434</v>
      </c>
      <c r="M15" s="97">
        <f t="shared" si="4"/>
        <v>202712</v>
      </c>
      <c r="N15" s="98">
        <f t="shared" si="5"/>
        <v>0.32312064741447055</v>
      </c>
      <c r="O15" s="97">
        <f t="shared" si="6"/>
        <v>627357</v>
      </c>
      <c r="P15" s="97">
        <v>41837</v>
      </c>
    </row>
    <row r="16" spans="1:16" ht="14.25">
      <c r="A16" s="3" t="s">
        <v>43</v>
      </c>
      <c r="B16" s="97">
        <v>317710</v>
      </c>
      <c r="C16" s="97">
        <v>88165</v>
      </c>
      <c r="D16" s="97">
        <f t="shared" si="0"/>
        <v>405875</v>
      </c>
      <c r="E16" s="98">
        <f t="shared" si="1"/>
        <v>0.54013536820364316</v>
      </c>
      <c r="F16" s="97">
        <v>22912</v>
      </c>
      <c r="G16" s="97">
        <v>1395</v>
      </c>
      <c r="H16" s="97">
        <v>2391</v>
      </c>
      <c r="I16" s="97">
        <f t="shared" si="2"/>
        <v>26698</v>
      </c>
      <c r="J16" s="98">
        <f t="shared" si="3"/>
        <v>3.5529495682909432E-2</v>
      </c>
      <c r="K16" s="97">
        <v>0</v>
      </c>
      <c r="L16" s="97">
        <v>318859</v>
      </c>
      <c r="M16" s="97">
        <f t="shared" si="4"/>
        <v>318859</v>
      </c>
      <c r="N16" s="98">
        <f t="shared" si="5"/>
        <v>0.42433513611344736</v>
      </c>
      <c r="O16" s="97">
        <f t="shared" si="6"/>
        <v>751432</v>
      </c>
      <c r="P16" s="97">
        <v>2617</v>
      </c>
    </row>
    <row r="17" spans="1:16" ht="14.25">
      <c r="A17" s="3" t="s">
        <v>44</v>
      </c>
      <c r="B17" s="97">
        <v>199035</v>
      </c>
      <c r="C17" s="97">
        <v>31468</v>
      </c>
      <c r="D17" s="97">
        <f t="shared" si="0"/>
        <v>230503</v>
      </c>
      <c r="E17" s="98">
        <f t="shared" si="1"/>
        <v>0.61311490235507538</v>
      </c>
      <c r="F17" s="97">
        <v>18654</v>
      </c>
      <c r="G17" s="97">
        <v>0</v>
      </c>
      <c r="H17" s="97">
        <v>0</v>
      </c>
      <c r="I17" s="97">
        <f t="shared" si="2"/>
        <v>18654</v>
      </c>
      <c r="J17" s="98">
        <f t="shared" si="3"/>
        <v>4.961777238704735E-2</v>
      </c>
      <c r="K17" s="97">
        <v>525</v>
      </c>
      <c r="L17" s="97">
        <v>126272</v>
      </c>
      <c r="M17" s="97">
        <f t="shared" si="4"/>
        <v>126797</v>
      </c>
      <c r="N17" s="98">
        <f t="shared" si="5"/>
        <v>0.33726732525787728</v>
      </c>
      <c r="O17" s="97">
        <f t="shared" si="6"/>
        <v>375954</v>
      </c>
      <c r="P17" s="97">
        <v>0</v>
      </c>
    </row>
    <row r="18" spans="1:16" ht="14.25">
      <c r="A18" s="3" t="s">
        <v>45</v>
      </c>
      <c r="B18" s="97">
        <v>190228</v>
      </c>
      <c r="C18" s="97">
        <v>73901</v>
      </c>
      <c r="D18" s="97">
        <f t="shared" si="0"/>
        <v>264129</v>
      </c>
      <c r="E18" s="98">
        <f t="shared" si="1"/>
        <v>0.69096507360154447</v>
      </c>
      <c r="F18" s="97">
        <v>39613</v>
      </c>
      <c r="G18" s="97">
        <v>1411</v>
      </c>
      <c r="H18" s="97">
        <v>0</v>
      </c>
      <c r="I18" s="97">
        <f t="shared" si="2"/>
        <v>41024</v>
      </c>
      <c r="J18" s="98">
        <f t="shared" si="3"/>
        <v>0.10731934463625638</v>
      </c>
      <c r="K18" s="97">
        <v>4870</v>
      </c>
      <c r="L18" s="97">
        <v>72238</v>
      </c>
      <c r="M18" s="97">
        <f t="shared" si="4"/>
        <v>77108</v>
      </c>
      <c r="N18" s="98">
        <f t="shared" si="5"/>
        <v>0.20171558176219911</v>
      </c>
      <c r="O18" s="97">
        <f t="shared" si="6"/>
        <v>382261</v>
      </c>
      <c r="P18" s="97">
        <v>15059</v>
      </c>
    </row>
    <row r="19" spans="1:16" ht="14.25">
      <c r="A19" s="3" t="s">
        <v>46</v>
      </c>
      <c r="B19" s="97">
        <v>135512</v>
      </c>
      <c r="C19" s="97">
        <v>27335</v>
      </c>
      <c r="D19" s="97">
        <f t="shared" si="0"/>
        <v>162847</v>
      </c>
      <c r="E19" s="98">
        <f t="shared" si="1"/>
        <v>0.79794495376880969</v>
      </c>
      <c r="F19" s="97">
        <v>23022</v>
      </c>
      <c r="G19" s="97">
        <v>0</v>
      </c>
      <c r="H19" s="97">
        <v>0</v>
      </c>
      <c r="I19" s="97">
        <f t="shared" si="2"/>
        <v>23022</v>
      </c>
      <c r="J19" s="98">
        <f t="shared" si="3"/>
        <v>0.11280704419280391</v>
      </c>
      <c r="K19" s="97">
        <v>0</v>
      </c>
      <c r="L19" s="97">
        <v>18214</v>
      </c>
      <c r="M19" s="97">
        <f t="shared" si="4"/>
        <v>18214</v>
      </c>
      <c r="N19" s="98">
        <f t="shared" si="5"/>
        <v>8.9248002038386343E-2</v>
      </c>
      <c r="O19" s="97">
        <f t="shared" si="6"/>
        <v>204083</v>
      </c>
      <c r="P19" s="97">
        <v>0</v>
      </c>
    </row>
    <row r="20" spans="1:16" ht="14.25">
      <c r="A20" s="3" t="s">
        <v>47</v>
      </c>
      <c r="B20" s="97">
        <v>233824</v>
      </c>
      <c r="C20" s="97">
        <v>83006</v>
      </c>
      <c r="D20" s="97">
        <f t="shared" si="0"/>
        <v>316830</v>
      </c>
      <c r="E20" s="98">
        <f t="shared" si="1"/>
        <v>0.73028385713791788</v>
      </c>
      <c r="F20" s="97">
        <v>43882</v>
      </c>
      <c r="G20" s="97">
        <v>0</v>
      </c>
      <c r="H20" s="97">
        <v>10330</v>
      </c>
      <c r="I20" s="97">
        <f t="shared" si="2"/>
        <v>54212</v>
      </c>
      <c r="J20" s="98">
        <f t="shared" si="3"/>
        <v>0.12495706992128525</v>
      </c>
      <c r="K20" s="97">
        <v>0</v>
      </c>
      <c r="L20" s="97">
        <v>62803</v>
      </c>
      <c r="M20" s="97">
        <f t="shared" si="4"/>
        <v>62803</v>
      </c>
      <c r="N20" s="98">
        <f t="shared" si="5"/>
        <v>0.14475907294079682</v>
      </c>
      <c r="O20" s="97">
        <f t="shared" si="6"/>
        <v>433845</v>
      </c>
      <c r="P20" s="97">
        <v>0</v>
      </c>
    </row>
    <row r="21" spans="1:16" ht="14.25">
      <c r="A21" s="3" t="s">
        <v>48</v>
      </c>
      <c r="B21" s="97">
        <v>141618</v>
      </c>
      <c r="C21" s="97">
        <v>52164</v>
      </c>
      <c r="D21" s="97">
        <f t="shared" si="0"/>
        <v>193782</v>
      </c>
      <c r="E21" s="98">
        <f t="shared" si="1"/>
        <v>0.73123075529795323</v>
      </c>
      <c r="F21" s="97">
        <v>12542</v>
      </c>
      <c r="G21" s="97">
        <v>187</v>
      </c>
      <c r="H21" s="97">
        <v>0</v>
      </c>
      <c r="I21" s="97">
        <f t="shared" si="2"/>
        <v>12729</v>
      </c>
      <c r="J21" s="98">
        <f t="shared" si="3"/>
        <v>4.8032512226046008E-2</v>
      </c>
      <c r="K21" s="97">
        <v>0</v>
      </c>
      <c r="L21" s="97">
        <v>58497</v>
      </c>
      <c r="M21" s="97">
        <f t="shared" si="4"/>
        <v>58497</v>
      </c>
      <c r="N21" s="98">
        <f t="shared" si="5"/>
        <v>0.22073673247600073</v>
      </c>
      <c r="O21" s="97">
        <f t="shared" si="6"/>
        <v>265008</v>
      </c>
      <c r="P21" s="97">
        <v>0</v>
      </c>
    </row>
    <row r="22" spans="1:16" ht="14.25">
      <c r="A22" s="3" t="s">
        <v>49</v>
      </c>
      <c r="B22" s="97">
        <v>113286</v>
      </c>
      <c r="C22" s="97">
        <v>25872</v>
      </c>
      <c r="D22" s="97">
        <f t="shared" si="0"/>
        <v>139158</v>
      </c>
      <c r="E22" s="98">
        <f t="shared" si="1"/>
        <v>0.64183124705969175</v>
      </c>
      <c r="F22" s="97">
        <v>26305</v>
      </c>
      <c r="G22" s="97">
        <v>1525</v>
      </c>
      <c r="H22" s="97">
        <v>5267</v>
      </c>
      <c r="I22" s="97">
        <f t="shared" si="2"/>
        <v>33097</v>
      </c>
      <c r="J22" s="98">
        <f t="shared" si="3"/>
        <v>0.15265158153993746</v>
      </c>
      <c r="K22" s="97">
        <v>1209</v>
      </c>
      <c r="L22" s="97">
        <v>43350</v>
      </c>
      <c r="M22" s="97">
        <f t="shared" si="4"/>
        <v>44559</v>
      </c>
      <c r="N22" s="98">
        <f t="shared" si="5"/>
        <v>0.20551717140037082</v>
      </c>
      <c r="O22" s="97">
        <f t="shared" si="6"/>
        <v>216814</v>
      </c>
      <c r="P22" s="97">
        <v>6799</v>
      </c>
    </row>
    <row r="23" spans="1:16" ht="14.25">
      <c r="A23" s="3" t="s">
        <v>50</v>
      </c>
      <c r="B23" s="97">
        <v>156822</v>
      </c>
      <c r="C23" s="97">
        <v>46535</v>
      </c>
      <c r="D23" s="97">
        <f t="shared" si="0"/>
        <v>203357</v>
      </c>
      <c r="E23" s="98">
        <f t="shared" si="1"/>
        <v>0.62523097546202777</v>
      </c>
      <c r="F23" s="97">
        <v>29000</v>
      </c>
      <c r="G23" s="97">
        <v>1000</v>
      </c>
      <c r="H23" s="97">
        <v>10000</v>
      </c>
      <c r="I23" s="97">
        <f t="shared" si="2"/>
        <v>40000</v>
      </c>
      <c r="J23" s="98">
        <f t="shared" si="3"/>
        <v>0.12298194317619315</v>
      </c>
      <c r="K23" s="97">
        <v>500</v>
      </c>
      <c r="L23" s="97">
        <v>81394</v>
      </c>
      <c r="M23" s="97">
        <f t="shared" si="4"/>
        <v>81894</v>
      </c>
      <c r="N23" s="98">
        <f t="shared" si="5"/>
        <v>0.25178708136177907</v>
      </c>
      <c r="O23" s="97">
        <f t="shared" si="6"/>
        <v>325251</v>
      </c>
      <c r="P23" s="97">
        <v>0</v>
      </c>
    </row>
    <row r="24" spans="1:16" ht="14.25">
      <c r="A24" s="3" t="s">
        <v>51</v>
      </c>
      <c r="B24" s="97">
        <v>216556</v>
      </c>
      <c r="C24" s="97">
        <v>70927</v>
      </c>
      <c r="D24" s="97">
        <f t="shared" si="0"/>
        <v>287483</v>
      </c>
      <c r="E24" s="98">
        <f t="shared" si="1"/>
        <v>0.67057684681952834</v>
      </c>
      <c r="F24" s="97">
        <v>45586</v>
      </c>
      <c r="G24" s="97">
        <v>1000</v>
      </c>
      <c r="H24" s="97">
        <v>845</v>
      </c>
      <c r="I24" s="97">
        <f t="shared" si="2"/>
        <v>47431</v>
      </c>
      <c r="J24" s="98">
        <f t="shared" si="3"/>
        <v>0.11063656084532668</v>
      </c>
      <c r="K24" s="97">
        <v>685</v>
      </c>
      <c r="L24" s="97">
        <v>93111</v>
      </c>
      <c r="M24" s="97">
        <f t="shared" si="4"/>
        <v>93796</v>
      </c>
      <c r="N24" s="98">
        <f t="shared" si="5"/>
        <v>0.21878659233514497</v>
      </c>
      <c r="O24" s="97">
        <f t="shared" si="6"/>
        <v>428710</v>
      </c>
      <c r="P24" s="97">
        <v>0</v>
      </c>
    </row>
    <row r="25" spans="1:16" ht="14.25">
      <c r="A25" s="3" t="s">
        <v>52</v>
      </c>
      <c r="B25" s="97">
        <v>201288</v>
      </c>
      <c r="C25" s="97">
        <v>75209</v>
      </c>
      <c r="D25" s="97">
        <f t="shared" si="0"/>
        <v>276497</v>
      </c>
      <c r="E25" s="98">
        <f t="shared" si="1"/>
        <v>0.62946234453932648</v>
      </c>
      <c r="F25" s="97">
        <v>25024</v>
      </c>
      <c r="G25" s="97">
        <v>1537</v>
      </c>
      <c r="H25" s="97">
        <v>411</v>
      </c>
      <c r="I25" s="97">
        <f t="shared" si="2"/>
        <v>26972</v>
      </c>
      <c r="J25" s="98">
        <f t="shared" si="3"/>
        <v>6.1403408922754005E-2</v>
      </c>
      <c r="K25" s="97">
        <v>1200</v>
      </c>
      <c r="L25" s="97">
        <v>134590</v>
      </c>
      <c r="M25" s="97">
        <f t="shared" si="4"/>
        <v>135790</v>
      </c>
      <c r="N25" s="98">
        <f t="shared" si="5"/>
        <v>0.30913424653791954</v>
      </c>
      <c r="O25" s="97">
        <f t="shared" si="6"/>
        <v>439259</v>
      </c>
      <c r="P25" s="97">
        <v>0</v>
      </c>
    </row>
    <row r="26" spans="1:16" ht="14.25">
      <c r="A26" s="3" t="s">
        <v>53</v>
      </c>
      <c r="B26" s="97">
        <v>97744</v>
      </c>
      <c r="C26" s="97">
        <v>30266</v>
      </c>
      <c r="D26" s="97">
        <f t="shared" si="0"/>
        <v>128010</v>
      </c>
      <c r="E26" s="98">
        <f t="shared" si="1"/>
        <v>0.58649964950220146</v>
      </c>
      <c r="F26" s="97">
        <v>39600</v>
      </c>
      <c r="G26" s="97">
        <v>0</v>
      </c>
      <c r="H26" s="97">
        <v>2959</v>
      </c>
      <c r="I26" s="97">
        <f t="shared" si="2"/>
        <v>42559</v>
      </c>
      <c r="J26" s="98">
        <f t="shared" si="3"/>
        <v>0.19499131773427228</v>
      </c>
      <c r="K26" s="97">
        <v>1931</v>
      </c>
      <c r="L26" s="97">
        <v>45761</v>
      </c>
      <c r="M26" s="97">
        <f t="shared" si="4"/>
        <v>47692</v>
      </c>
      <c r="N26" s="98">
        <f t="shared" si="5"/>
        <v>0.21850903276352623</v>
      </c>
      <c r="O26" s="97">
        <f t="shared" si="6"/>
        <v>218261</v>
      </c>
      <c r="P26" s="97">
        <v>5445</v>
      </c>
    </row>
    <row r="27" spans="1:16" ht="14.25">
      <c r="A27" s="3" t="s">
        <v>54</v>
      </c>
      <c r="B27" s="97">
        <v>134150</v>
      </c>
      <c r="C27" s="97">
        <v>32411</v>
      </c>
      <c r="D27" s="97">
        <f t="shared" si="0"/>
        <v>166561</v>
      </c>
      <c r="E27" s="98">
        <f t="shared" si="1"/>
        <v>0.60009655674329954</v>
      </c>
      <c r="F27" s="97">
        <v>17000</v>
      </c>
      <c r="G27" s="97">
        <v>6400</v>
      </c>
      <c r="H27" s="97">
        <v>0</v>
      </c>
      <c r="I27" s="97">
        <f t="shared" si="2"/>
        <v>23400</v>
      </c>
      <c r="J27" s="98">
        <f t="shared" si="3"/>
        <v>8.4307007209329973E-2</v>
      </c>
      <c r="K27" s="97">
        <v>1500</v>
      </c>
      <c r="L27" s="97">
        <v>86096</v>
      </c>
      <c r="M27" s="97">
        <f t="shared" si="4"/>
        <v>87596</v>
      </c>
      <c r="N27" s="98">
        <f t="shared" si="5"/>
        <v>0.31559643604737048</v>
      </c>
      <c r="O27" s="97">
        <f t="shared" si="6"/>
        <v>277557</v>
      </c>
      <c r="P27" s="97">
        <v>74091</v>
      </c>
    </row>
    <row r="28" spans="1:16" ht="14.25">
      <c r="A28" s="3" t="s">
        <v>98</v>
      </c>
      <c r="B28" s="97">
        <v>151586</v>
      </c>
      <c r="C28" s="97">
        <v>48655</v>
      </c>
      <c r="D28" s="97">
        <f t="shared" si="0"/>
        <v>200241</v>
      </c>
      <c r="E28" s="98">
        <f t="shared" si="1"/>
        <v>0.57075548334687243</v>
      </c>
      <c r="F28" s="97">
        <v>18399</v>
      </c>
      <c r="G28" s="97">
        <v>137</v>
      </c>
      <c r="H28" s="97">
        <v>6189</v>
      </c>
      <c r="I28" s="97">
        <f t="shared" si="2"/>
        <v>24725</v>
      </c>
      <c r="J28" s="98">
        <f t="shared" si="3"/>
        <v>7.0474724585631421E-2</v>
      </c>
      <c r="K28" s="97">
        <v>2617</v>
      </c>
      <c r="L28" s="97">
        <v>123252</v>
      </c>
      <c r="M28" s="97">
        <f t="shared" si="4"/>
        <v>125869</v>
      </c>
      <c r="N28" s="98">
        <f t="shared" si="5"/>
        <v>0.3587697920674961</v>
      </c>
      <c r="O28" s="97">
        <f t="shared" si="6"/>
        <v>350835</v>
      </c>
      <c r="P28" s="97">
        <v>0</v>
      </c>
    </row>
    <row r="29" spans="1:16" s="101" customFormat="1" ht="14.25">
      <c r="A29" s="2"/>
      <c r="B29" s="99"/>
      <c r="C29" s="99"/>
      <c r="D29" s="99"/>
      <c r="E29" s="100"/>
      <c r="F29" s="99"/>
      <c r="G29" s="99"/>
      <c r="H29" s="99"/>
      <c r="I29" s="99"/>
      <c r="J29" s="100"/>
      <c r="K29" s="99"/>
      <c r="L29" s="99"/>
      <c r="M29" s="99"/>
      <c r="N29" s="100"/>
      <c r="O29" s="99"/>
      <c r="P29" s="99"/>
    </row>
    <row r="30" spans="1:16" ht="15">
      <c r="A30" s="1" t="s">
        <v>55</v>
      </c>
      <c r="D30" s="97"/>
      <c r="I30" s="97"/>
    </row>
    <row r="31" spans="1:16" ht="14.25">
      <c r="A31" s="3" t="s">
        <v>65</v>
      </c>
      <c r="B31" s="97">
        <v>350616</v>
      </c>
      <c r="C31" s="97">
        <v>110215</v>
      </c>
      <c r="D31" s="97">
        <f>(B31+C31)</f>
        <v>460831</v>
      </c>
      <c r="E31" s="98">
        <f>(D31/O31)</f>
        <v>0.69335638347491413</v>
      </c>
      <c r="F31" s="97">
        <v>57800</v>
      </c>
      <c r="G31" s="97">
        <v>0</v>
      </c>
      <c r="H31" s="97">
        <v>2816</v>
      </c>
      <c r="I31" s="97">
        <f>(F31+G31+H31)</f>
        <v>60616</v>
      </c>
      <c r="J31" s="98">
        <f>(I31/O31)</f>
        <v>9.1201526244361592E-2</v>
      </c>
      <c r="K31" s="97">
        <v>1918</v>
      </c>
      <c r="L31" s="97">
        <v>141273</v>
      </c>
      <c r="M31" s="97">
        <f>(K31+L31)</f>
        <v>143191</v>
      </c>
      <c r="N31" s="98">
        <f>(M31/O31)</f>
        <v>0.21544209028072425</v>
      </c>
      <c r="O31" s="97">
        <f>(D31+I31+M31)</f>
        <v>664638</v>
      </c>
      <c r="P31" s="97">
        <v>50570</v>
      </c>
    </row>
    <row r="32" spans="1:16" ht="14.25">
      <c r="A32" s="3" t="s">
        <v>56</v>
      </c>
      <c r="B32" s="97">
        <v>817305</v>
      </c>
      <c r="C32" s="97">
        <v>264535</v>
      </c>
      <c r="D32" s="97">
        <f t="shared" si="0"/>
        <v>1081840</v>
      </c>
      <c r="E32" s="98">
        <f t="shared" si="1"/>
        <v>0.72969403626346796</v>
      </c>
      <c r="F32" s="97">
        <v>112730</v>
      </c>
      <c r="G32" s="97">
        <v>7668</v>
      </c>
      <c r="H32" s="97">
        <v>23738</v>
      </c>
      <c r="I32" s="97">
        <f t="shared" si="2"/>
        <v>144136</v>
      </c>
      <c r="J32" s="98">
        <f t="shared" si="3"/>
        <v>9.7218793546985885E-2</v>
      </c>
      <c r="K32" s="97">
        <v>5962</v>
      </c>
      <c r="L32" s="97">
        <v>250656</v>
      </c>
      <c r="M32" s="97">
        <f t="shared" si="4"/>
        <v>256618</v>
      </c>
      <c r="N32" s="98">
        <f t="shared" si="5"/>
        <v>0.17308717018954617</v>
      </c>
      <c r="O32" s="97">
        <f t="shared" si="6"/>
        <v>1482594</v>
      </c>
      <c r="P32" s="97">
        <v>63023</v>
      </c>
    </row>
    <row r="33" spans="1:16" ht="14.25">
      <c r="A33" s="3" t="s">
        <v>57</v>
      </c>
      <c r="B33" s="97">
        <v>285650</v>
      </c>
      <c r="C33" s="97">
        <v>92299</v>
      </c>
      <c r="D33" s="97">
        <f t="shared" si="0"/>
        <v>377949</v>
      </c>
      <c r="E33" s="98">
        <f t="shared" si="1"/>
        <v>0.7741477592772007</v>
      </c>
      <c r="F33" s="97">
        <v>35240</v>
      </c>
      <c r="G33" s="97">
        <v>0</v>
      </c>
      <c r="H33" s="97">
        <v>7720</v>
      </c>
      <c r="I33" s="97">
        <f t="shared" si="2"/>
        <v>42960</v>
      </c>
      <c r="J33" s="98">
        <f t="shared" si="3"/>
        <v>8.7994379502389322E-2</v>
      </c>
      <c r="K33" s="97">
        <v>1854</v>
      </c>
      <c r="L33" s="97">
        <v>65450</v>
      </c>
      <c r="M33" s="97">
        <f t="shared" si="4"/>
        <v>67304</v>
      </c>
      <c r="N33" s="98">
        <f t="shared" si="5"/>
        <v>0.13785786122040994</v>
      </c>
      <c r="O33" s="97">
        <f t="shared" si="6"/>
        <v>488213</v>
      </c>
      <c r="P33" s="97">
        <v>0</v>
      </c>
    </row>
    <row r="34" spans="1:16" ht="14.25">
      <c r="A34" s="3" t="s">
        <v>58</v>
      </c>
      <c r="B34" s="97">
        <v>343620</v>
      </c>
      <c r="C34" s="97">
        <v>135605</v>
      </c>
      <c r="D34" s="97">
        <f t="shared" si="0"/>
        <v>479225</v>
      </c>
      <c r="E34" s="98">
        <f t="shared" si="1"/>
        <v>0.7148205658303165</v>
      </c>
      <c r="F34" s="97">
        <v>65297</v>
      </c>
      <c r="G34" s="97">
        <v>7526</v>
      </c>
      <c r="H34" s="97">
        <v>10270</v>
      </c>
      <c r="I34" s="97">
        <f t="shared" si="2"/>
        <v>83093</v>
      </c>
      <c r="J34" s="98">
        <f t="shared" si="3"/>
        <v>0.12394300229858311</v>
      </c>
      <c r="K34" s="97">
        <v>2887</v>
      </c>
      <c r="L34" s="97">
        <v>105208</v>
      </c>
      <c r="M34" s="97">
        <f t="shared" si="4"/>
        <v>108095</v>
      </c>
      <c r="N34" s="98">
        <f t="shared" si="5"/>
        <v>0.16123643187110034</v>
      </c>
      <c r="O34" s="97">
        <f t="shared" si="6"/>
        <v>670413</v>
      </c>
      <c r="P34" s="97">
        <v>38297</v>
      </c>
    </row>
    <row r="35" spans="1:16" ht="14.25">
      <c r="A35" s="3" t="s">
        <v>59</v>
      </c>
      <c r="B35" s="97">
        <v>212363</v>
      </c>
      <c r="C35" s="97">
        <v>77741</v>
      </c>
      <c r="D35" s="97">
        <f t="shared" si="0"/>
        <v>290104</v>
      </c>
      <c r="E35" s="98">
        <f t="shared" si="1"/>
        <v>0.60324596333995284</v>
      </c>
      <c r="F35" s="97">
        <v>71247</v>
      </c>
      <c r="G35" s="97">
        <v>4195</v>
      </c>
      <c r="H35" s="97">
        <v>5177</v>
      </c>
      <c r="I35" s="97">
        <f t="shared" si="2"/>
        <v>80619</v>
      </c>
      <c r="J35" s="98">
        <f t="shared" si="3"/>
        <v>0.167640178413616</v>
      </c>
      <c r="K35" s="97">
        <v>9408</v>
      </c>
      <c r="L35" s="97">
        <v>100774</v>
      </c>
      <c r="M35" s="97">
        <f t="shared" si="4"/>
        <v>110182</v>
      </c>
      <c r="N35" s="98">
        <f t="shared" si="5"/>
        <v>0.22911385824643121</v>
      </c>
      <c r="O35" s="97">
        <f t="shared" si="6"/>
        <v>480905</v>
      </c>
      <c r="P35" s="97">
        <v>0</v>
      </c>
    </row>
    <row r="36" spans="1:16" ht="14.25">
      <c r="A36" s="3" t="s">
        <v>60</v>
      </c>
      <c r="B36" s="97">
        <v>294264</v>
      </c>
      <c r="C36" s="97">
        <v>95993</v>
      </c>
      <c r="D36" s="97">
        <f t="shared" si="0"/>
        <v>390257</v>
      </c>
      <c r="E36" s="98">
        <f t="shared" si="1"/>
        <v>0.73026586627345602</v>
      </c>
      <c r="F36" s="97">
        <v>50643</v>
      </c>
      <c r="G36" s="97">
        <v>1044</v>
      </c>
      <c r="H36" s="97">
        <v>6855</v>
      </c>
      <c r="I36" s="97">
        <f t="shared" si="2"/>
        <v>58542</v>
      </c>
      <c r="J36" s="98">
        <f t="shared" si="3"/>
        <v>0.10954633573101998</v>
      </c>
      <c r="K36" s="97">
        <v>2248</v>
      </c>
      <c r="L36" s="97">
        <v>83357</v>
      </c>
      <c r="M36" s="97">
        <f t="shared" si="4"/>
        <v>85605</v>
      </c>
      <c r="N36" s="98">
        <f t="shared" si="5"/>
        <v>0.16018779799552399</v>
      </c>
      <c r="O36" s="97">
        <f t="shared" si="6"/>
        <v>534404</v>
      </c>
      <c r="P36" s="97">
        <v>0</v>
      </c>
    </row>
    <row r="37" spans="1:16" ht="14.25">
      <c r="A37" s="3" t="s">
        <v>61</v>
      </c>
      <c r="B37" s="97">
        <v>244346</v>
      </c>
      <c r="C37" s="97">
        <v>62212</v>
      </c>
      <c r="D37" s="97">
        <f t="shared" si="0"/>
        <v>306558</v>
      </c>
      <c r="E37" s="98">
        <f t="shared" si="1"/>
        <v>0.61991146952897669</v>
      </c>
      <c r="F37" s="97">
        <v>66046</v>
      </c>
      <c r="G37" s="97">
        <v>5345</v>
      </c>
      <c r="H37" s="97">
        <v>0</v>
      </c>
      <c r="I37" s="97">
        <f t="shared" si="2"/>
        <v>71391</v>
      </c>
      <c r="J37" s="98">
        <f t="shared" si="3"/>
        <v>0.14436452391111362</v>
      </c>
      <c r="K37" s="97">
        <v>875</v>
      </c>
      <c r="L37" s="97">
        <v>115695</v>
      </c>
      <c r="M37" s="97">
        <f t="shared" si="4"/>
        <v>116570</v>
      </c>
      <c r="N37" s="98">
        <f t="shared" si="5"/>
        <v>0.23572400655990974</v>
      </c>
      <c r="O37" s="97">
        <f t="shared" si="6"/>
        <v>494519</v>
      </c>
      <c r="P37" s="97">
        <v>0</v>
      </c>
    </row>
    <row r="38" spans="1:16" ht="14.25">
      <c r="A38" s="3" t="s">
        <v>62</v>
      </c>
      <c r="B38" s="97">
        <v>339531</v>
      </c>
      <c r="C38" s="97">
        <v>94173</v>
      </c>
      <c r="D38" s="97">
        <f t="shared" si="0"/>
        <v>433704</v>
      </c>
      <c r="E38" s="98">
        <f t="shared" si="1"/>
        <v>0.61589846928559566</v>
      </c>
      <c r="F38" s="97">
        <v>85565</v>
      </c>
      <c r="G38" s="97">
        <v>2283</v>
      </c>
      <c r="H38" s="97">
        <v>43090</v>
      </c>
      <c r="I38" s="97">
        <f t="shared" si="2"/>
        <v>130938</v>
      </c>
      <c r="J38" s="98">
        <f t="shared" si="3"/>
        <v>0.18594367073238272</v>
      </c>
      <c r="K38" s="97">
        <v>6865</v>
      </c>
      <c r="L38" s="97">
        <v>132674</v>
      </c>
      <c r="M38" s="97">
        <f t="shared" si="4"/>
        <v>139539</v>
      </c>
      <c r="N38" s="98">
        <f t="shared" si="5"/>
        <v>0.19815785998202168</v>
      </c>
      <c r="O38" s="97">
        <f t="shared" si="6"/>
        <v>704181</v>
      </c>
      <c r="P38" s="97">
        <v>0</v>
      </c>
    </row>
    <row r="39" spans="1:16" ht="14.25">
      <c r="A39" s="3" t="s">
        <v>63</v>
      </c>
      <c r="B39" s="97">
        <v>369802</v>
      </c>
      <c r="C39" s="97">
        <v>76591</v>
      </c>
      <c r="D39" s="97">
        <f t="shared" si="0"/>
        <v>446393</v>
      </c>
      <c r="E39" s="98">
        <f t="shared" si="1"/>
        <v>0.66694805223910703</v>
      </c>
      <c r="F39" s="97">
        <v>85891</v>
      </c>
      <c r="G39" s="97">
        <v>0</v>
      </c>
      <c r="H39" s="97">
        <v>0</v>
      </c>
      <c r="I39" s="97">
        <f t="shared" si="2"/>
        <v>85891</v>
      </c>
      <c r="J39" s="98">
        <f t="shared" si="3"/>
        <v>0.12832825594234037</v>
      </c>
      <c r="K39" s="97">
        <v>877</v>
      </c>
      <c r="L39" s="97">
        <v>136146</v>
      </c>
      <c r="M39" s="97">
        <f t="shared" si="4"/>
        <v>137023</v>
      </c>
      <c r="N39" s="98">
        <f t="shared" si="5"/>
        <v>0.20472369181855263</v>
      </c>
      <c r="O39" s="97">
        <f t="shared" si="6"/>
        <v>669307</v>
      </c>
      <c r="P39" s="97">
        <v>0</v>
      </c>
    </row>
    <row r="40" spans="1:16" s="101" customFormat="1" ht="14.25">
      <c r="A40" s="2"/>
      <c r="B40" s="99"/>
      <c r="C40" s="99"/>
      <c r="D40" s="99"/>
      <c r="E40" s="100"/>
      <c r="F40" s="99"/>
      <c r="G40" s="99"/>
      <c r="H40" s="99"/>
      <c r="I40" s="99"/>
      <c r="J40" s="100"/>
      <c r="K40" s="99"/>
      <c r="L40" s="99"/>
      <c r="M40" s="99"/>
      <c r="N40" s="100"/>
      <c r="O40" s="99"/>
      <c r="P40" s="99"/>
    </row>
    <row r="41" spans="1:16" ht="15">
      <c r="A41" s="1" t="s">
        <v>64</v>
      </c>
      <c r="D41" s="97"/>
      <c r="I41" s="97"/>
    </row>
    <row r="42" spans="1:16" ht="14.25">
      <c r="A42" s="3" t="s">
        <v>66</v>
      </c>
      <c r="B42" s="97">
        <v>316697</v>
      </c>
      <c r="C42" s="97">
        <v>87788</v>
      </c>
      <c r="D42" s="97">
        <f t="shared" si="0"/>
        <v>404485</v>
      </c>
      <c r="E42" s="98">
        <f t="shared" si="1"/>
        <v>0.74943628073126944</v>
      </c>
      <c r="F42" s="97">
        <v>46708</v>
      </c>
      <c r="G42" s="97">
        <v>2882</v>
      </c>
      <c r="H42" s="97">
        <v>14185</v>
      </c>
      <c r="I42" s="97">
        <f t="shared" si="2"/>
        <v>63775</v>
      </c>
      <c r="J42" s="98">
        <f t="shared" si="3"/>
        <v>0.11816334055313969</v>
      </c>
      <c r="K42" s="97">
        <v>5708</v>
      </c>
      <c r="L42" s="97">
        <v>65751</v>
      </c>
      <c r="M42" s="97">
        <f t="shared" si="4"/>
        <v>71459</v>
      </c>
      <c r="N42" s="98">
        <f t="shared" si="5"/>
        <v>0.13240037871559088</v>
      </c>
      <c r="O42" s="97">
        <f t="shared" si="6"/>
        <v>539719</v>
      </c>
      <c r="P42" s="97">
        <v>0</v>
      </c>
    </row>
    <row r="43" spans="1:16" ht="14.25">
      <c r="A43" s="3" t="s">
        <v>67</v>
      </c>
      <c r="B43" s="97">
        <v>239497</v>
      </c>
      <c r="C43" s="97">
        <v>76974</v>
      </c>
      <c r="D43" s="97">
        <f t="shared" si="0"/>
        <v>316471</v>
      </c>
      <c r="E43" s="98">
        <f t="shared" si="1"/>
        <v>0.59984609173463332</v>
      </c>
      <c r="F43" s="97">
        <v>41012</v>
      </c>
      <c r="G43" s="97">
        <v>1000</v>
      </c>
      <c r="H43" s="97">
        <v>7523</v>
      </c>
      <c r="I43" s="97">
        <f t="shared" si="2"/>
        <v>49535</v>
      </c>
      <c r="J43" s="98">
        <f t="shared" si="3"/>
        <v>9.3889728139624359E-2</v>
      </c>
      <c r="K43" s="97">
        <v>3626</v>
      </c>
      <c r="L43" s="97">
        <v>157955</v>
      </c>
      <c r="M43" s="97">
        <f t="shared" si="4"/>
        <v>161581</v>
      </c>
      <c r="N43" s="98">
        <f t="shared" si="5"/>
        <v>0.3062641801257423</v>
      </c>
      <c r="O43" s="97">
        <f t="shared" si="6"/>
        <v>527587</v>
      </c>
      <c r="P43" s="97">
        <v>44294</v>
      </c>
    </row>
    <row r="44" spans="1:16" ht="14.25">
      <c r="A44" s="3" t="s">
        <v>68</v>
      </c>
      <c r="B44" s="97">
        <v>489053</v>
      </c>
      <c r="C44" s="97">
        <v>172556</v>
      </c>
      <c r="D44" s="97">
        <f t="shared" si="0"/>
        <v>661609</v>
      </c>
      <c r="E44" s="98">
        <f t="shared" si="1"/>
        <v>0.61347114610725584</v>
      </c>
      <c r="F44" s="97">
        <v>107171</v>
      </c>
      <c r="G44" s="97">
        <v>4301</v>
      </c>
      <c r="H44" s="97">
        <v>5598</v>
      </c>
      <c r="I44" s="97">
        <f t="shared" si="2"/>
        <v>117070</v>
      </c>
      <c r="J44" s="98">
        <f t="shared" si="3"/>
        <v>0.10855213135670229</v>
      </c>
      <c r="K44" s="97">
        <v>1292</v>
      </c>
      <c r="L44" s="97">
        <v>298497</v>
      </c>
      <c r="M44" s="97">
        <f t="shared" si="4"/>
        <v>299789</v>
      </c>
      <c r="N44" s="98">
        <f t="shared" si="5"/>
        <v>0.27797672253604189</v>
      </c>
      <c r="O44" s="97">
        <f t="shared" si="6"/>
        <v>1078468</v>
      </c>
      <c r="P44" s="97">
        <v>90123</v>
      </c>
    </row>
    <row r="45" spans="1:16" ht="14.25">
      <c r="A45" s="3" t="s">
        <v>69</v>
      </c>
      <c r="B45" s="97">
        <v>362072</v>
      </c>
      <c r="C45" s="97">
        <v>119036</v>
      </c>
      <c r="D45" s="97">
        <f t="shared" si="0"/>
        <v>481108</v>
      </c>
      <c r="E45" s="98">
        <f t="shared" si="1"/>
        <v>0.67468818452856749</v>
      </c>
      <c r="F45" s="97">
        <v>66062</v>
      </c>
      <c r="G45" s="97">
        <v>2818</v>
      </c>
      <c r="H45" s="97">
        <v>9872</v>
      </c>
      <c r="I45" s="97">
        <f t="shared" si="2"/>
        <v>78752</v>
      </c>
      <c r="J45" s="98">
        <f t="shared" si="3"/>
        <v>0.11043891165391918</v>
      </c>
      <c r="K45" s="97">
        <v>567</v>
      </c>
      <c r="L45" s="97">
        <v>152655</v>
      </c>
      <c r="M45" s="97">
        <f t="shared" si="4"/>
        <v>153222</v>
      </c>
      <c r="N45" s="98">
        <f t="shared" si="5"/>
        <v>0.21487290381751328</v>
      </c>
      <c r="O45" s="97">
        <f t="shared" si="6"/>
        <v>713082</v>
      </c>
      <c r="P45" s="97">
        <v>39298</v>
      </c>
    </row>
    <row r="46" spans="1:16" ht="14.25">
      <c r="A46" s="3" t="s">
        <v>70</v>
      </c>
      <c r="B46" s="97">
        <v>251501</v>
      </c>
      <c r="C46" s="97">
        <v>45106</v>
      </c>
      <c r="D46" s="97">
        <f t="shared" si="0"/>
        <v>296607</v>
      </c>
      <c r="E46" s="98">
        <f t="shared" si="1"/>
        <v>0.7275485675039246</v>
      </c>
      <c r="F46" s="97">
        <v>30827</v>
      </c>
      <c r="G46" s="97">
        <v>0</v>
      </c>
      <c r="H46" s="97">
        <v>1490</v>
      </c>
      <c r="I46" s="97">
        <f t="shared" si="2"/>
        <v>32317</v>
      </c>
      <c r="J46" s="98">
        <f t="shared" si="3"/>
        <v>7.9270506279434855E-2</v>
      </c>
      <c r="K46" s="97">
        <v>4250</v>
      </c>
      <c r="L46" s="97">
        <v>74506</v>
      </c>
      <c r="M46" s="97">
        <f t="shared" si="4"/>
        <v>78756</v>
      </c>
      <c r="N46" s="98">
        <f t="shared" si="5"/>
        <v>0.19318092621664051</v>
      </c>
      <c r="O46" s="97">
        <f t="shared" si="6"/>
        <v>407680</v>
      </c>
      <c r="P46" s="97">
        <v>0</v>
      </c>
    </row>
    <row r="47" spans="1:16" ht="14.25">
      <c r="A47" s="3" t="s">
        <v>71</v>
      </c>
      <c r="B47" s="97">
        <v>608332</v>
      </c>
      <c r="C47" s="97">
        <v>195813</v>
      </c>
      <c r="D47" s="97">
        <f t="shared" si="0"/>
        <v>804145</v>
      </c>
      <c r="E47" s="98">
        <f t="shared" si="1"/>
        <v>0.52801729798444075</v>
      </c>
      <c r="F47" s="97">
        <v>171705</v>
      </c>
      <c r="G47" s="97">
        <v>33543</v>
      </c>
      <c r="H47" s="97">
        <v>72328</v>
      </c>
      <c r="I47" s="97">
        <f t="shared" si="2"/>
        <v>277576</v>
      </c>
      <c r="J47" s="98">
        <f t="shared" si="3"/>
        <v>0.18226181783798834</v>
      </c>
      <c r="K47" s="97">
        <v>8939</v>
      </c>
      <c r="L47" s="97">
        <v>432292</v>
      </c>
      <c r="M47" s="97">
        <f t="shared" si="4"/>
        <v>441231</v>
      </c>
      <c r="N47" s="98">
        <f t="shared" si="5"/>
        <v>0.28972088417757091</v>
      </c>
      <c r="O47" s="97">
        <f t="shared" si="6"/>
        <v>1522952</v>
      </c>
      <c r="P47" s="97">
        <v>160803</v>
      </c>
    </row>
    <row r="48" spans="1:16" ht="14.25">
      <c r="A48" s="3" t="s">
        <v>72</v>
      </c>
      <c r="B48" s="97">
        <v>485976</v>
      </c>
      <c r="C48" s="97">
        <v>78153</v>
      </c>
      <c r="D48" s="97">
        <f t="shared" si="0"/>
        <v>564129</v>
      </c>
      <c r="E48" s="98">
        <f t="shared" si="1"/>
        <v>0.6527699350156444</v>
      </c>
      <c r="F48" s="97">
        <v>73737</v>
      </c>
      <c r="G48" s="97">
        <v>24517</v>
      </c>
      <c r="H48" s="97">
        <v>11826</v>
      </c>
      <c r="I48" s="97">
        <f t="shared" si="2"/>
        <v>110080</v>
      </c>
      <c r="J48" s="98">
        <f t="shared" si="3"/>
        <v>0.12737674263603208</v>
      </c>
      <c r="K48" s="97">
        <v>1026</v>
      </c>
      <c r="L48" s="97">
        <v>188973</v>
      </c>
      <c r="M48" s="97">
        <f t="shared" si="4"/>
        <v>189999</v>
      </c>
      <c r="N48" s="98">
        <f t="shared" si="5"/>
        <v>0.21985332234832355</v>
      </c>
      <c r="O48" s="97">
        <f t="shared" si="6"/>
        <v>864208</v>
      </c>
      <c r="P48" s="97">
        <v>0</v>
      </c>
    </row>
    <row r="49" spans="1:16" s="101" customFormat="1" ht="14.25">
      <c r="A49" s="2"/>
      <c r="B49" s="99"/>
      <c r="C49" s="99"/>
      <c r="D49" s="99"/>
      <c r="E49" s="100"/>
      <c r="F49" s="99"/>
      <c r="G49" s="99"/>
      <c r="H49" s="99"/>
      <c r="I49" s="99"/>
      <c r="J49" s="100"/>
      <c r="K49" s="99"/>
      <c r="L49" s="99"/>
      <c r="M49" s="99"/>
      <c r="N49" s="100"/>
      <c r="O49" s="99">
        <f t="shared" si="6"/>
        <v>0</v>
      </c>
      <c r="P49" s="99"/>
    </row>
    <row r="50" spans="1:16" ht="15">
      <c r="A50" s="1" t="s">
        <v>73</v>
      </c>
      <c r="D50" s="97"/>
      <c r="I50" s="97"/>
      <c r="O50" s="97">
        <f t="shared" si="6"/>
        <v>0</v>
      </c>
    </row>
    <row r="51" spans="1:16" ht="14.25">
      <c r="A51" s="3" t="s">
        <v>74</v>
      </c>
      <c r="B51" s="97">
        <v>634177</v>
      </c>
      <c r="C51" s="97">
        <v>214559</v>
      </c>
      <c r="D51" s="97">
        <f t="shared" si="0"/>
        <v>848736</v>
      </c>
      <c r="E51" s="98">
        <f t="shared" si="1"/>
        <v>0.69971145443453309</v>
      </c>
      <c r="F51" s="97">
        <v>103019</v>
      </c>
      <c r="G51" s="97">
        <v>10602</v>
      </c>
      <c r="H51" s="97">
        <v>24242</v>
      </c>
      <c r="I51" s="97">
        <f t="shared" si="2"/>
        <v>137863</v>
      </c>
      <c r="J51" s="98">
        <f t="shared" si="3"/>
        <v>0.11365644940559613</v>
      </c>
      <c r="K51" s="97">
        <v>6027</v>
      </c>
      <c r="L51" s="97">
        <v>220354</v>
      </c>
      <c r="M51" s="97">
        <f t="shared" si="4"/>
        <v>226381</v>
      </c>
      <c r="N51" s="98">
        <f t="shared" si="5"/>
        <v>0.18663209615987073</v>
      </c>
      <c r="O51" s="97">
        <f t="shared" si="6"/>
        <v>1212980</v>
      </c>
      <c r="P51" s="97">
        <v>49942</v>
      </c>
    </row>
    <row r="52" spans="1:16" ht="14.25">
      <c r="A52" s="3" t="s">
        <v>75</v>
      </c>
      <c r="B52" s="97">
        <v>736650</v>
      </c>
      <c r="C52" s="97">
        <v>139870</v>
      </c>
      <c r="D52" s="97">
        <f t="shared" si="0"/>
        <v>876520</v>
      </c>
      <c r="E52" s="98">
        <f t="shared" si="1"/>
        <v>0.67823522038079354</v>
      </c>
      <c r="F52" s="97">
        <v>108673</v>
      </c>
      <c r="G52" s="97">
        <v>9900</v>
      </c>
      <c r="H52" s="97">
        <v>21039</v>
      </c>
      <c r="I52" s="97">
        <f t="shared" si="2"/>
        <v>139612</v>
      </c>
      <c r="J52" s="98">
        <f t="shared" si="3"/>
        <v>0.10802922419089507</v>
      </c>
      <c r="K52" s="97">
        <v>7115</v>
      </c>
      <c r="L52" s="97">
        <v>269107</v>
      </c>
      <c r="M52" s="97">
        <f t="shared" si="4"/>
        <v>276222</v>
      </c>
      <c r="N52" s="98">
        <f t="shared" si="5"/>
        <v>0.21373555542831144</v>
      </c>
      <c r="O52" s="97">
        <f t="shared" si="6"/>
        <v>1292354</v>
      </c>
      <c r="P52" s="97">
        <v>0</v>
      </c>
    </row>
    <row r="53" spans="1:16" ht="14.25">
      <c r="A53" s="3" t="s">
        <v>76</v>
      </c>
      <c r="B53" s="97">
        <v>848013</v>
      </c>
      <c r="C53" s="97">
        <v>279114</v>
      </c>
      <c r="D53" s="97">
        <f t="shared" si="0"/>
        <v>1127127</v>
      </c>
      <c r="E53" s="98">
        <f t="shared" si="1"/>
        <v>0.82133914934300267</v>
      </c>
      <c r="F53" s="97">
        <v>161470</v>
      </c>
      <c r="G53" s="97">
        <v>6785</v>
      </c>
      <c r="H53" s="97">
        <v>2000</v>
      </c>
      <c r="I53" s="97">
        <f t="shared" si="2"/>
        <v>170255</v>
      </c>
      <c r="J53" s="98">
        <f t="shared" si="3"/>
        <v>0.12406507595984563</v>
      </c>
      <c r="K53" s="97">
        <v>8380</v>
      </c>
      <c r="L53" s="97">
        <v>66542</v>
      </c>
      <c r="M53" s="97">
        <f t="shared" si="4"/>
        <v>74922</v>
      </c>
      <c r="N53" s="98">
        <f t="shared" si="5"/>
        <v>5.4595774697151649E-2</v>
      </c>
      <c r="O53" s="97">
        <f t="shared" si="6"/>
        <v>1372304</v>
      </c>
      <c r="P53" s="97">
        <v>166083</v>
      </c>
    </row>
    <row r="54" spans="1:16" ht="14.25">
      <c r="A54" s="3" t="s">
        <v>77</v>
      </c>
      <c r="B54" s="97">
        <v>467683</v>
      </c>
      <c r="C54" s="97">
        <v>154018</v>
      </c>
      <c r="D54" s="97">
        <f t="shared" si="0"/>
        <v>621701</v>
      </c>
      <c r="E54" s="98">
        <f t="shared" si="1"/>
        <v>0.73727121148514196</v>
      </c>
      <c r="F54" s="97">
        <v>83100</v>
      </c>
      <c r="G54" s="97">
        <v>850</v>
      </c>
      <c r="H54" s="97">
        <v>10550</v>
      </c>
      <c r="I54" s="97">
        <f t="shared" si="2"/>
        <v>94500</v>
      </c>
      <c r="J54" s="98">
        <f t="shared" si="3"/>
        <v>0.11206694131961492</v>
      </c>
      <c r="K54" s="97">
        <v>784</v>
      </c>
      <c r="L54" s="97">
        <v>126261</v>
      </c>
      <c r="M54" s="97">
        <f t="shared" si="4"/>
        <v>127045</v>
      </c>
      <c r="N54" s="98">
        <f t="shared" si="5"/>
        <v>0.15066184719524314</v>
      </c>
      <c r="O54" s="97">
        <f t="shared" si="6"/>
        <v>843246</v>
      </c>
      <c r="P54" s="97">
        <v>0</v>
      </c>
    </row>
    <row r="55" spans="1:16" s="101" customFormat="1" ht="14.25">
      <c r="A55" s="2"/>
      <c r="B55" s="99"/>
      <c r="C55" s="99"/>
      <c r="D55" s="99"/>
      <c r="E55" s="100"/>
      <c r="F55" s="99"/>
      <c r="G55" s="99"/>
      <c r="H55" s="99"/>
      <c r="I55" s="99"/>
      <c r="J55" s="100"/>
      <c r="K55" s="99"/>
      <c r="L55" s="99"/>
      <c r="M55" s="99"/>
      <c r="N55" s="100"/>
      <c r="O55" s="99"/>
      <c r="P55" s="99"/>
    </row>
    <row r="56" spans="1:16" ht="15">
      <c r="A56" s="1" t="s">
        <v>78</v>
      </c>
      <c r="D56" s="97"/>
      <c r="I56" s="97"/>
    </row>
    <row r="57" spans="1:16" ht="14.25">
      <c r="A57" s="3" t="s">
        <v>79</v>
      </c>
      <c r="B57" s="97">
        <v>1203546</v>
      </c>
      <c r="C57" s="97">
        <v>471745</v>
      </c>
      <c r="D57" s="97">
        <f t="shared" si="0"/>
        <v>1675291</v>
      </c>
      <c r="E57" s="98">
        <f t="shared" si="1"/>
        <v>0.67780624743843854</v>
      </c>
      <c r="F57" s="97">
        <v>243399</v>
      </c>
      <c r="G57" s="97">
        <v>9775</v>
      </c>
      <c r="H57" s="97">
        <v>65824</v>
      </c>
      <c r="I57" s="97">
        <f t="shared" si="2"/>
        <v>318998</v>
      </c>
      <c r="J57" s="98">
        <f t="shared" si="3"/>
        <v>0.12906345066043273</v>
      </c>
      <c r="K57" s="97">
        <v>15716</v>
      </c>
      <c r="L57" s="97">
        <v>461632</v>
      </c>
      <c r="M57" s="97">
        <f t="shared" si="4"/>
        <v>477348</v>
      </c>
      <c r="N57" s="98">
        <f t="shared" si="5"/>
        <v>0.19313030190112868</v>
      </c>
      <c r="O57" s="97">
        <f t="shared" si="6"/>
        <v>2471637</v>
      </c>
      <c r="P57" s="97">
        <v>0</v>
      </c>
    </row>
    <row r="58" spans="1:16" ht="14.25">
      <c r="A58" s="3" t="s">
        <v>80</v>
      </c>
      <c r="B58" s="97">
        <v>2233335</v>
      </c>
      <c r="C58" s="97">
        <v>634885</v>
      </c>
      <c r="D58" s="97">
        <f t="shared" si="0"/>
        <v>2868220</v>
      </c>
      <c r="E58" s="98">
        <f t="shared" si="1"/>
        <v>0.70912362948511631</v>
      </c>
      <c r="F58" s="97">
        <v>329313</v>
      </c>
      <c r="G58" s="97">
        <v>25206</v>
      </c>
      <c r="H58" s="97">
        <v>115547</v>
      </c>
      <c r="I58" s="97">
        <f t="shared" si="2"/>
        <v>470066</v>
      </c>
      <c r="J58" s="98">
        <f t="shared" si="3"/>
        <v>0.11621664587010436</v>
      </c>
      <c r="K58" s="97">
        <v>27324</v>
      </c>
      <c r="L58" s="97">
        <v>679129</v>
      </c>
      <c r="M58" s="97">
        <f t="shared" si="4"/>
        <v>706453</v>
      </c>
      <c r="N58" s="98">
        <f t="shared" si="5"/>
        <v>0.1746597246447793</v>
      </c>
      <c r="O58" s="97">
        <f t="shared" si="6"/>
        <v>4044739</v>
      </c>
      <c r="P58" s="97">
        <v>0</v>
      </c>
    </row>
    <row r="59" spans="1:16" ht="14.25">
      <c r="A59" s="3" t="s">
        <v>81</v>
      </c>
      <c r="B59" s="97">
        <v>1674941</v>
      </c>
      <c r="C59" s="97">
        <v>514152</v>
      </c>
      <c r="D59" s="97">
        <f t="shared" si="0"/>
        <v>2189093</v>
      </c>
      <c r="E59" s="98">
        <f t="shared" si="1"/>
        <v>0.77827665795394108</v>
      </c>
      <c r="I59" s="97">
        <v>179330</v>
      </c>
      <c r="J59" s="98">
        <f t="shared" si="3"/>
        <v>6.3756246569186534E-2</v>
      </c>
      <c r="K59" s="97">
        <v>9662</v>
      </c>
      <c r="L59" s="97">
        <v>434659</v>
      </c>
      <c r="M59" s="97">
        <f t="shared" si="4"/>
        <v>444321</v>
      </c>
      <c r="N59" s="98">
        <f t="shared" si="5"/>
        <v>0.1579670954768724</v>
      </c>
      <c r="O59" s="97">
        <f t="shared" si="6"/>
        <v>2812744</v>
      </c>
      <c r="P59" s="97">
        <v>0</v>
      </c>
    </row>
    <row r="60" spans="1:16" ht="14.25">
      <c r="A60" s="3" t="s">
        <v>82</v>
      </c>
      <c r="B60" s="97">
        <v>1788464</v>
      </c>
      <c r="C60" s="97">
        <v>554822</v>
      </c>
      <c r="D60" s="97">
        <f t="shared" si="0"/>
        <v>2343286</v>
      </c>
      <c r="E60" s="98">
        <f t="shared" si="1"/>
        <v>0.7185386407325195</v>
      </c>
      <c r="F60" s="97">
        <v>363567</v>
      </c>
      <c r="G60" s="97">
        <v>18786</v>
      </c>
      <c r="H60" s="97">
        <v>45635</v>
      </c>
      <c r="I60" s="97">
        <f t="shared" si="2"/>
        <v>427988</v>
      </c>
      <c r="J60" s="98">
        <f t="shared" si="3"/>
        <v>0.13123703882916107</v>
      </c>
      <c r="K60" s="97">
        <v>8919</v>
      </c>
      <c r="L60" s="97">
        <v>480990</v>
      </c>
      <c r="M60" s="97">
        <f t="shared" si="4"/>
        <v>489909</v>
      </c>
      <c r="N60" s="98">
        <f t="shared" si="5"/>
        <v>0.15022432043831946</v>
      </c>
      <c r="O60" s="97">
        <f t="shared" si="6"/>
        <v>3261183</v>
      </c>
      <c r="P60" s="97">
        <v>0</v>
      </c>
    </row>
    <row r="61" spans="1:16" ht="14.25">
      <c r="A61" s="3" t="s">
        <v>83</v>
      </c>
      <c r="B61" s="97">
        <v>1758341</v>
      </c>
      <c r="C61" s="97">
        <v>542880</v>
      </c>
      <c r="D61" s="97">
        <f t="shared" si="0"/>
        <v>2301221</v>
      </c>
      <c r="E61" s="98">
        <f t="shared" si="1"/>
        <v>0.62809644189287517</v>
      </c>
      <c r="F61" s="97">
        <v>385946</v>
      </c>
      <c r="G61" s="97">
        <v>22200</v>
      </c>
      <c r="H61" s="97">
        <v>47108</v>
      </c>
      <c r="I61" s="97">
        <f t="shared" si="2"/>
        <v>455254</v>
      </c>
      <c r="J61" s="98">
        <f t="shared" si="3"/>
        <v>0.12425726062707537</v>
      </c>
      <c r="K61" s="97">
        <v>17165</v>
      </c>
      <c r="L61" s="97">
        <v>890162</v>
      </c>
      <c r="M61" s="97">
        <f t="shared" si="4"/>
        <v>907327</v>
      </c>
      <c r="N61" s="98">
        <f t="shared" si="5"/>
        <v>0.2476462974800494</v>
      </c>
      <c r="O61" s="97">
        <f t="shared" si="6"/>
        <v>3663802</v>
      </c>
      <c r="P61" s="97">
        <v>20603</v>
      </c>
    </row>
    <row r="62" spans="1:16" s="101" customFormat="1" ht="14.25">
      <c r="A62" s="2"/>
      <c r="B62" s="99"/>
      <c r="C62" s="99"/>
      <c r="D62" s="99"/>
      <c r="E62" s="100"/>
      <c r="F62" s="99"/>
      <c r="G62" s="99"/>
      <c r="H62" s="99"/>
      <c r="I62" s="99"/>
      <c r="J62" s="100"/>
      <c r="K62" s="99"/>
      <c r="L62" s="99"/>
      <c r="M62" s="99"/>
      <c r="N62" s="100"/>
      <c r="O62" s="99"/>
      <c r="P62" s="99"/>
    </row>
    <row r="63" spans="1:16" ht="15">
      <c r="A63" s="1" t="s">
        <v>794</v>
      </c>
      <c r="D63" s="97"/>
      <c r="I63" s="97"/>
    </row>
    <row r="64" spans="1:16" ht="14.25">
      <c r="A64" s="3" t="s">
        <v>85</v>
      </c>
      <c r="B64" s="97">
        <v>43000</v>
      </c>
      <c r="C64" s="97">
        <v>13146</v>
      </c>
      <c r="D64" s="97">
        <f t="shared" si="0"/>
        <v>56146</v>
      </c>
      <c r="E64" s="98">
        <f t="shared" si="1"/>
        <v>0.76668669434127157</v>
      </c>
      <c r="F64" s="97">
        <v>4417</v>
      </c>
      <c r="G64" s="97">
        <v>0</v>
      </c>
      <c r="H64" s="97">
        <v>0</v>
      </c>
      <c r="I64" s="97">
        <f t="shared" si="2"/>
        <v>4417</v>
      </c>
      <c r="J64" s="98">
        <f t="shared" si="3"/>
        <v>6.0315162770373604E-2</v>
      </c>
      <c r="K64" s="97">
        <v>0</v>
      </c>
      <c r="L64" s="97">
        <v>12669</v>
      </c>
      <c r="M64" s="97">
        <f t="shared" si="4"/>
        <v>12669</v>
      </c>
      <c r="N64" s="98">
        <f t="shared" si="5"/>
        <v>0.17299814288835483</v>
      </c>
      <c r="O64" s="97">
        <f t="shared" si="6"/>
        <v>73232</v>
      </c>
      <c r="P64" s="97">
        <v>5162</v>
      </c>
    </row>
    <row r="65" spans="1:16" ht="14.25">
      <c r="A65" s="3" t="s">
        <v>86</v>
      </c>
      <c r="B65" s="97">
        <v>129516</v>
      </c>
      <c r="C65" s="97">
        <v>42888</v>
      </c>
      <c r="D65" s="97">
        <f t="shared" si="0"/>
        <v>172404</v>
      </c>
      <c r="E65" s="98">
        <f t="shared" si="1"/>
        <v>0.72142507437954284</v>
      </c>
      <c r="F65" s="97">
        <v>25126</v>
      </c>
      <c r="G65" s="97">
        <v>3109</v>
      </c>
      <c r="H65" s="97">
        <v>4000</v>
      </c>
      <c r="I65" s="97">
        <f t="shared" si="2"/>
        <v>32235</v>
      </c>
      <c r="J65" s="98">
        <f t="shared" si="3"/>
        <v>0.13488745778882485</v>
      </c>
      <c r="K65" s="97">
        <v>1445</v>
      </c>
      <c r="L65" s="97">
        <v>32893</v>
      </c>
      <c r="M65" s="97">
        <f t="shared" si="4"/>
        <v>34338</v>
      </c>
      <c r="N65" s="98">
        <f t="shared" si="5"/>
        <v>0.14368746783163233</v>
      </c>
      <c r="O65" s="97">
        <f t="shared" si="6"/>
        <v>238977</v>
      </c>
      <c r="P65" s="97">
        <v>0</v>
      </c>
    </row>
    <row r="66" spans="1:16">
      <c r="D66" s="97"/>
      <c r="I66" s="97"/>
    </row>
    <row r="67" spans="1:16" s="9" customFormat="1">
      <c r="A67" s="9" t="s">
        <v>99</v>
      </c>
      <c r="B67" s="35">
        <f>SUM(B4:B66)</f>
        <v>20612916</v>
      </c>
      <c r="C67" s="35">
        <f>SUM(C4:C66)</f>
        <v>6262590</v>
      </c>
      <c r="D67" s="35">
        <f t="shared" si="0"/>
        <v>26875506</v>
      </c>
      <c r="E67" s="36">
        <f t="shared" si="1"/>
        <v>0.68461568246046367</v>
      </c>
      <c r="F67" s="35">
        <f>SUM(F4:F66)</f>
        <v>3499186</v>
      </c>
      <c r="G67" s="35">
        <f>SUM(G4:G66)</f>
        <v>227258</v>
      </c>
      <c r="H67" s="35">
        <f>SUM(H4:H66)</f>
        <v>614897</v>
      </c>
      <c r="I67" s="35">
        <f t="shared" si="2"/>
        <v>4341341</v>
      </c>
      <c r="J67" s="36">
        <f t="shared" si="3"/>
        <v>0.11058955063054783</v>
      </c>
      <c r="K67" s="35">
        <f>SUM(K4:K66)</f>
        <v>188675</v>
      </c>
      <c r="L67" s="35">
        <f>SUM(L4:L66)</f>
        <v>7850818</v>
      </c>
      <c r="M67" s="35">
        <f t="shared" si="4"/>
        <v>8039493</v>
      </c>
      <c r="N67" s="36">
        <f t="shared" si="5"/>
        <v>0.20479476690898846</v>
      </c>
      <c r="O67" s="35">
        <f t="shared" si="6"/>
        <v>39256340</v>
      </c>
      <c r="P67" s="35">
        <f>SUM(P4:P66)</f>
        <v>918773</v>
      </c>
    </row>
    <row r="69" spans="1:16" ht="25.5" customHeight="1">
      <c r="A69" s="102" t="s">
        <v>796</v>
      </c>
      <c r="B69" s="105"/>
      <c r="C69" s="105"/>
      <c r="D69" s="105"/>
      <c r="E69" s="105"/>
    </row>
  </sheetData>
  <mergeCells count="4">
    <mergeCell ref="B1:D1"/>
    <mergeCell ref="F1:I1"/>
    <mergeCell ref="K1:M1"/>
    <mergeCell ref="A69:E69"/>
  </mergeCells>
  <phoneticPr fontId="4" type="noConversion"/>
  <pageMargins left="0.75" right="0.75" top="1" bottom="1" header="0.5" footer="0.5"/>
  <pageSetup scale="47" orientation="landscape" horizontalDpi="4294967293" r:id="rId1"/>
  <headerFooter alignWithMargins="0">
    <oddHeader>&amp;C&amp;"Arial,Bold"&amp;14Public Library System Expenditures FY05</oddHeader>
    <oddFooter>&amp;L&amp;8Mississippi Public Library Statistics, FY05, Public Library Expenditures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9"/>
  <sheetViews>
    <sheetView workbookViewId="0">
      <selection activeCell="T54" sqref="T54"/>
    </sheetView>
  </sheetViews>
  <sheetFormatPr defaultRowHeight="12.75"/>
  <cols>
    <col min="1" max="1" width="57.7109375" bestFit="1" customWidth="1"/>
    <col min="2" max="2" width="11.5703125" style="8" bestFit="1" customWidth="1"/>
    <col min="3" max="5" width="9.140625" style="8"/>
    <col min="6" max="6" width="11.5703125" style="8" bestFit="1" customWidth="1"/>
    <col min="7" max="7" width="11.140625" style="8" customWidth="1"/>
    <col min="8" max="8" width="15.42578125" style="8" customWidth="1"/>
    <col min="9" max="9" width="15.5703125" style="8" customWidth="1"/>
    <col min="10" max="10" width="15.140625" style="8" customWidth="1"/>
    <col min="11" max="12" width="9.140625" style="8"/>
    <col min="13" max="13" width="12.140625" style="27" customWidth="1"/>
    <col min="14" max="14" width="10.28515625" style="8" bestFit="1" customWidth="1"/>
    <col min="15" max="15" width="12.140625" style="8" customWidth="1"/>
    <col min="16" max="16" width="12.42578125" style="8" customWidth="1"/>
    <col min="17" max="17" width="12.5703125" style="8" customWidth="1"/>
    <col min="18" max="18" width="14.140625" style="27" customWidth="1"/>
    <col min="19" max="19" width="9.140625" hidden="1" customWidth="1"/>
  </cols>
  <sheetData>
    <row r="1" spans="1:19" ht="29.25" customHeight="1">
      <c r="A1" s="1" t="s">
        <v>31</v>
      </c>
      <c r="B1" s="7" t="s">
        <v>129</v>
      </c>
      <c r="C1" s="7" t="s">
        <v>130</v>
      </c>
      <c r="D1" s="7" t="s">
        <v>131</v>
      </c>
      <c r="E1" s="7" t="s">
        <v>132</v>
      </c>
      <c r="F1" s="7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124</v>
      </c>
      <c r="L1" s="6" t="s">
        <v>127</v>
      </c>
      <c r="M1" s="28" t="s">
        <v>138</v>
      </c>
      <c r="N1" s="6" t="s">
        <v>139</v>
      </c>
      <c r="O1" s="6" t="s">
        <v>140</v>
      </c>
      <c r="P1" s="6" t="s">
        <v>141</v>
      </c>
      <c r="Q1" s="6" t="s">
        <v>142</v>
      </c>
      <c r="R1" s="10" t="s">
        <v>143</v>
      </c>
    </row>
    <row r="2" spans="1:19" s="17" customFormat="1" ht="14.25">
      <c r="A2" s="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37"/>
      <c r="N2" s="20"/>
      <c r="O2" s="20"/>
      <c r="P2" s="20"/>
      <c r="Q2" s="20"/>
      <c r="R2" s="37"/>
    </row>
    <row r="3" spans="1:19" ht="15">
      <c r="A3" s="1" t="s">
        <v>32</v>
      </c>
    </row>
    <row r="4" spans="1:19" ht="14.25">
      <c r="A4" s="3" t="s">
        <v>33</v>
      </c>
      <c r="B4" s="8">
        <v>25492</v>
      </c>
      <c r="C4" s="8">
        <v>0</v>
      </c>
      <c r="D4" s="8">
        <v>164</v>
      </c>
      <c r="E4" s="8">
        <v>309</v>
      </c>
      <c r="F4" s="8">
        <v>31</v>
      </c>
      <c r="G4" s="8">
        <f>(C4+D4+E4+F4)</f>
        <v>504</v>
      </c>
      <c r="H4" s="8">
        <v>34</v>
      </c>
      <c r="I4" s="8">
        <v>0</v>
      </c>
      <c r="J4" s="8">
        <f>(H4+I4)</f>
        <v>34</v>
      </c>
      <c r="K4" s="8">
        <v>0</v>
      </c>
      <c r="L4" s="8">
        <f>(B4+G4+J4+K4)</f>
        <v>26030</v>
      </c>
      <c r="M4" s="27">
        <f>(L4/S4)</f>
        <v>3.3150789607743252</v>
      </c>
      <c r="N4" s="8">
        <v>1106</v>
      </c>
      <c r="O4" s="8">
        <v>1653</v>
      </c>
      <c r="P4" s="8">
        <v>662</v>
      </c>
      <c r="Q4" s="8">
        <v>5156</v>
      </c>
      <c r="R4" s="27">
        <f>(Q4/S4)</f>
        <v>0.65664798777381561</v>
      </c>
      <c r="S4" s="8">
        <v>7852</v>
      </c>
    </row>
    <row r="5" spans="1:19" ht="14.25">
      <c r="A5" s="3" t="s">
        <v>34</v>
      </c>
      <c r="B5" s="8">
        <v>44452</v>
      </c>
      <c r="C5" s="8">
        <v>0</v>
      </c>
      <c r="D5" s="8">
        <v>623</v>
      </c>
      <c r="E5" s="8">
        <v>541</v>
      </c>
      <c r="F5" s="8">
        <v>31</v>
      </c>
      <c r="G5" s="8">
        <f t="shared" ref="G5:G67" si="0">(C5+D5+E5+F5)</f>
        <v>1195</v>
      </c>
      <c r="H5" s="8">
        <v>22</v>
      </c>
      <c r="I5" s="8">
        <v>0</v>
      </c>
      <c r="J5" s="8">
        <f t="shared" ref="J5:J67" si="1">(H5+I5)</f>
        <v>22</v>
      </c>
      <c r="K5" s="8">
        <v>0</v>
      </c>
      <c r="L5" s="8">
        <f t="shared" ref="L5:L67" si="2">(B5+G5+J5+K5)</f>
        <v>45669</v>
      </c>
      <c r="M5" s="27">
        <f t="shared" ref="M5:M67" si="3">(L5/S5)</f>
        <v>4.3925170722323745</v>
      </c>
      <c r="N5" s="8">
        <v>1567</v>
      </c>
      <c r="O5" s="8">
        <v>602</v>
      </c>
      <c r="P5" s="8">
        <v>4995</v>
      </c>
      <c r="Q5" s="8">
        <v>18268</v>
      </c>
      <c r="R5" s="27">
        <f t="shared" ref="R5:R67" si="4">(Q5/S5)</f>
        <v>1.7570453015292873</v>
      </c>
      <c r="S5" s="8">
        <v>10397</v>
      </c>
    </row>
    <row r="6" spans="1:19" ht="14.25">
      <c r="A6" s="3" t="s">
        <v>35</v>
      </c>
      <c r="B6" s="8">
        <v>17154</v>
      </c>
      <c r="C6" s="8">
        <v>0</v>
      </c>
      <c r="D6" s="8">
        <v>683</v>
      </c>
      <c r="E6" s="8">
        <v>1752</v>
      </c>
      <c r="F6" s="8">
        <v>34</v>
      </c>
      <c r="G6" s="8">
        <f t="shared" si="0"/>
        <v>2469</v>
      </c>
      <c r="H6" s="8">
        <v>60</v>
      </c>
      <c r="I6" s="8">
        <v>0</v>
      </c>
      <c r="J6" s="8">
        <f t="shared" si="1"/>
        <v>60</v>
      </c>
      <c r="K6" s="8">
        <v>20</v>
      </c>
      <c r="L6" s="8">
        <f t="shared" si="2"/>
        <v>19703</v>
      </c>
      <c r="M6" s="27">
        <f t="shared" si="3"/>
        <v>1.7144970414201184</v>
      </c>
      <c r="N6" s="8">
        <v>1018</v>
      </c>
      <c r="O6" s="8">
        <v>360</v>
      </c>
      <c r="P6" s="8">
        <v>9812</v>
      </c>
      <c r="Q6" s="8">
        <v>26354</v>
      </c>
      <c r="R6" s="27">
        <f t="shared" si="4"/>
        <v>2.2932474765053952</v>
      </c>
      <c r="S6" s="8">
        <v>11492</v>
      </c>
    </row>
    <row r="7" spans="1:19" ht="14.25">
      <c r="A7" s="3" t="s">
        <v>36</v>
      </c>
      <c r="B7" s="8">
        <v>38185</v>
      </c>
      <c r="C7" s="8">
        <v>0</v>
      </c>
      <c r="D7" s="8">
        <v>1601</v>
      </c>
      <c r="E7" s="8">
        <v>2130</v>
      </c>
      <c r="F7" s="8">
        <v>31</v>
      </c>
      <c r="G7" s="8">
        <f t="shared" si="0"/>
        <v>3762</v>
      </c>
      <c r="H7" s="8">
        <v>52</v>
      </c>
      <c r="I7" s="8">
        <v>0</v>
      </c>
      <c r="J7" s="8">
        <f t="shared" si="1"/>
        <v>52</v>
      </c>
      <c r="K7" s="8">
        <v>654</v>
      </c>
      <c r="L7" s="8">
        <f t="shared" si="2"/>
        <v>42653</v>
      </c>
      <c r="M7" s="27">
        <f t="shared" si="3"/>
        <v>4.0517716348437354</v>
      </c>
      <c r="N7" s="8">
        <v>1287</v>
      </c>
      <c r="O7" s="8">
        <v>1179</v>
      </c>
      <c r="P7" s="8">
        <v>8082</v>
      </c>
      <c r="Q7" s="8">
        <v>27407</v>
      </c>
      <c r="R7" s="27">
        <f t="shared" si="4"/>
        <v>2.6034957727747696</v>
      </c>
      <c r="S7" s="8">
        <v>10527</v>
      </c>
    </row>
    <row r="8" spans="1:19" ht="14.25">
      <c r="A8" s="3" t="s">
        <v>37</v>
      </c>
      <c r="B8" s="8">
        <v>13525</v>
      </c>
      <c r="C8" s="8">
        <v>0</v>
      </c>
      <c r="D8" s="8">
        <v>1103</v>
      </c>
      <c r="E8" s="8">
        <v>26</v>
      </c>
      <c r="F8" s="8">
        <v>31</v>
      </c>
      <c r="G8" s="8">
        <f t="shared" si="0"/>
        <v>1160</v>
      </c>
      <c r="H8" s="8">
        <v>37</v>
      </c>
      <c r="I8" s="8">
        <v>0</v>
      </c>
      <c r="J8" s="8">
        <f t="shared" si="1"/>
        <v>37</v>
      </c>
      <c r="K8" s="8">
        <v>0</v>
      </c>
      <c r="L8" s="8">
        <f t="shared" si="2"/>
        <v>14722</v>
      </c>
      <c r="M8" s="27">
        <f t="shared" si="3"/>
        <v>1.5477291841883936</v>
      </c>
      <c r="N8" s="8">
        <v>482</v>
      </c>
      <c r="O8" s="8">
        <v>542</v>
      </c>
      <c r="P8" s="16" t="s">
        <v>182</v>
      </c>
      <c r="Q8" s="8">
        <v>8000</v>
      </c>
      <c r="R8" s="27">
        <f t="shared" si="4"/>
        <v>0.84104289318755254</v>
      </c>
      <c r="S8" s="8">
        <v>9512</v>
      </c>
    </row>
    <row r="9" spans="1:19" ht="14.25">
      <c r="A9" s="3" t="s">
        <v>38</v>
      </c>
      <c r="B9" s="8">
        <v>26248</v>
      </c>
      <c r="C9" s="8">
        <v>0</v>
      </c>
      <c r="D9" s="8">
        <v>338</v>
      </c>
      <c r="E9" s="8">
        <v>622</v>
      </c>
      <c r="F9" s="8">
        <v>34</v>
      </c>
      <c r="G9" s="8">
        <f t="shared" si="0"/>
        <v>994</v>
      </c>
      <c r="H9" s="8">
        <v>19</v>
      </c>
      <c r="I9" s="8">
        <v>0</v>
      </c>
      <c r="J9" s="8">
        <f t="shared" si="1"/>
        <v>19</v>
      </c>
      <c r="K9" s="8">
        <v>221</v>
      </c>
      <c r="L9" s="8">
        <f t="shared" si="2"/>
        <v>27482</v>
      </c>
      <c r="M9" s="27">
        <f t="shared" si="3"/>
        <v>2.252253728896902</v>
      </c>
      <c r="N9" s="8">
        <v>1713</v>
      </c>
      <c r="O9" s="8">
        <v>2010</v>
      </c>
      <c r="P9" s="8">
        <v>3988</v>
      </c>
      <c r="Q9" s="8">
        <v>9263</v>
      </c>
      <c r="R9" s="27">
        <f t="shared" si="4"/>
        <v>0.75913784625471237</v>
      </c>
      <c r="S9" s="8">
        <v>12202</v>
      </c>
    </row>
    <row r="10" spans="1:19" ht="14.25">
      <c r="A10" s="3" t="s">
        <v>97</v>
      </c>
      <c r="B10" s="8">
        <v>18550</v>
      </c>
      <c r="C10" s="8">
        <v>0</v>
      </c>
      <c r="D10" s="8">
        <v>196</v>
      </c>
      <c r="E10" s="8">
        <v>589</v>
      </c>
      <c r="F10" s="8">
        <v>32</v>
      </c>
      <c r="G10" s="8">
        <f t="shared" si="0"/>
        <v>817</v>
      </c>
      <c r="H10" s="8">
        <v>42</v>
      </c>
      <c r="I10" s="8">
        <v>0</v>
      </c>
      <c r="J10" s="8">
        <f t="shared" si="1"/>
        <v>42</v>
      </c>
      <c r="K10" s="8">
        <v>60</v>
      </c>
      <c r="L10" s="8">
        <f t="shared" si="2"/>
        <v>19469</v>
      </c>
      <c r="M10" s="27">
        <f t="shared" si="3"/>
        <v>2.4719400711020825</v>
      </c>
      <c r="N10" s="8">
        <v>3132</v>
      </c>
      <c r="O10" s="8">
        <v>511</v>
      </c>
      <c r="P10" s="8">
        <v>3556</v>
      </c>
      <c r="Q10" s="8">
        <v>9638</v>
      </c>
      <c r="R10" s="27">
        <f t="shared" si="4"/>
        <v>1.2237176231589639</v>
      </c>
      <c r="S10" s="8">
        <v>7876</v>
      </c>
    </row>
    <row r="11" spans="1:19" ht="14.25">
      <c r="A11" s="3" t="s">
        <v>39</v>
      </c>
      <c r="B11" s="8">
        <v>13707</v>
      </c>
      <c r="C11" s="8">
        <v>0</v>
      </c>
      <c r="D11" s="8">
        <v>400</v>
      </c>
      <c r="E11" s="8">
        <v>246</v>
      </c>
      <c r="F11" s="8">
        <v>31</v>
      </c>
      <c r="G11" s="8">
        <f t="shared" si="0"/>
        <v>677</v>
      </c>
      <c r="H11" s="8">
        <v>30</v>
      </c>
      <c r="I11" s="8">
        <v>0</v>
      </c>
      <c r="J11" s="8">
        <f t="shared" si="1"/>
        <v>30</v>
      </c>
      <c r="K11" s="8">
        <v>69</v>
      </c>
      <c r="L11" s="8">
        <f t="shared" si="2"/>
        <v>14483</v>
      </c>
      <c r="M11" s="27">
        <f t="shared" si="3"/>
        <v>1.0205764216757101</v>
      </c>
      <c r="N11" s="8">
        <v>520</v>
      </c>
      <c r="O11" s="8">
        <v>273</v>
      </c>
      <c r="P11" s="8">
        <v>1392</v>
      </c>
      <c r="Q11" s="8">
        <v>10438</v>
      </c>
      <c r="R11" s="27">
        <f t="shared" si="4"/>
        <v>0.73553660770911145</v>
      </c>
      <c r="S11" s="8">
        <v>14191</v>
      </c>
    </row>
    <row r="12" spans="1:19" ht="14.25">
      <c r="A12" s="3" t="s">
        <v>40</v>
      </c>
      <c r="B12" s="8">
        <v>18146</v>
      </c>
      <c r="C12" s="8">
        <v>0</v>
      </c>
      <c r="D12" s="8">
        <v>388</v>
      </c>
      <c r="E12" s="8">
        <v>714</v>
      </c>
      <c r="F12" s="8">
        <v>39</v>
      </c>
      <c r="G12" s="8">
        <f t="shared" si="0"/>
        <v>1141</v>
      </c>
      <c r="H12" s="8">
        <v>64</v>
      </c>
      <c r="I12" s="8">
        <v>0</v>
      </c>
      <c r="J12" s="8">
        <f t="shared" si="1"/>
        <v>64</v>
      </c>
      <c r="K12" s="8">
        <v>48</v>
      </c>
      <c r="L12" s="8">
        <f t="shared" si="2"/>
        <v>19399</v>
      </c>
      <c r="M12" s="27">
        <f t="shared" si="3"/>
        <v>1.445852276962063</v>
      </c>
      <c r="N12" s="8">
        <v>1277</v>
      </c>
      <c r="O12" s="8">
        <v>349</v>
      </c>
      <c r="P12" s="8">
        <v>1378</v>
      </c>
      <c r="Q12" s="8">
        <v>9564</v>
      </c>
      <c r="R12" s="27">
        <f t="shared" si="4"/>
        <v>0.71282701050905573</v>
      </c>
      <c r="S12" s="8">
        <v>13417</v>
      </c>
    </row>
    <row r="13" spans="1:19" s="17" customFormat="1" ht="14.25">
      <c r="A13" s="2"/>
      <c r="B13" s="20"/>
      <c r="C13" s="20"/>
      <c r="D13" s="20"/>
      <c r="E13" s="20"/>
      <c r="F13" s="20"/>
      <c r="G13" s="20">
        <f t="shared" si="0"/>
        <v>0</v>
      </c>
      <c r="H13" s="20"/>
      <c r="I13" s="20"/>
      <c r="J13" s="20"/>
      <c r="K13" s="20"/>
      <c r="L13" s="20"/>
      <c r="M13" s="37"/>
      <c r="N13" s="20"/>
      <c r="O13" s="20"/>
      <c r="P13" s="20"/>
      <c r="Q13" s="20"/>
      <c r="R13" s="37"/>
      <c r="S13" s="20"/>
    </row>
    <row r="14" spans="1:19" ht="15">
      <c r="A14" s="1" t="s">
        <v>41</v>
      </c>
      <c r="G14" s="8">
        <f t="shared" si="0"/>
        <v>0</v>
      </c>
      <c r="S14" s="8"/>
    </row>
    <row r="15" spans="1:19" ht="14.25">
      <c r="A15" s="3" t="s">
        <v>42</v>
      </c>
      <c r="B15" s="8">
        <v>98149</v>
      </c>
      <c r="C15" s="8">
        <v>0</v>
      </c>
      <c r="D15" s="8">
        <v>2455</v>
      </c>
      <c r="E15" s="8">
        <v>3660</v>
      </c>
      <c r="F15" s="8">
        <v>31</v>
      </c>
      <c r="G15" s="8">
        <f t="shared" si="0"/>
        <v>6146</v>
      </c>
      <c r="H15" s="8">
        <v>197</v>
      </c>
      <c r="I15" s="8">
        <v>0</v>
      </c>
      <c r="J15" s="8">
        <f t="shared" si="1"/>
        <v>197</v>
      </c>
      <c r="K15" s="8">
        <v>69</v>
      </c>
      <c r="L15" s="8">
        <f t="shared" si="2"/>
        <v>104561</v>
      </c>
      <c r="M15" s="27">
        <f t="shared" si="3"/>
        <v>2.7059599906834708</v>
      </c>
      <c r="N15" s="8">
        <v>3297</v>
      </c>
      <c r="O15" s="8">
        <v>412</v>
      </c>
      <c r="P15" s="8">
        <v>24232</v>
      </c>
      <c r="Q15" s="8">
        <v>240629</v>
      </c>
      <c r="R15" s="27">
        <f t="shared" si="4"/>
        <v>6.2272974301907302</v>
      </c>
      <c r="S15" s="8">
        <v>38641</v>
      </c>
    </row>
    <row r="16" spans="1:19" ht="14.25">
      <c r="A16" s="3" t="s">
        <v>43</v>
      </c>
      <c r="B16" s="8">
        <v>71328</v>
      </c>
      <c r="C16" s="8">
        <v>0</v>
      </c>
      <c r="D16" s="8">
        <v>2460</v>
      </c>
      <c r="E16" s="8">
        <v>2349</v>
      </c>
      <c r="F16" s="8">
        <v>32</v>
      </c>
      <c r="G16" s="8">
        <f t="shared" si="0"/>
        <v>4841</v>
      </c>
      <c r="H16" s="8">
        <v>187</v>
      </c>
      <c r="I16" s="8">
        <v>0</v>
      </c>
      <c r="J16" s="8">
        <f t="shared" si="1"/>
        <v>187</v>
      </c>
      <c r="K16" s="8">
        <v>564</v>
      </c>
      <c r="L16" s="8">
        <f t="shared" si="2"/>
        <v>76920</v>
      </c>
      <c r="M16" s="27">
        <f t="shared" si="3"/>
        <v>2.6522308806289221</v>
      </c>
      <c r="N16" s="8">
        <v>4448</v>
      </c>
      <c r="O16" s="8">
        <v>5470</v>
      </c>
      <c r="P16" s="8">
        <v>22691</v>
      </c>
      <c r="Q16" s="8">
        <v>79452</v>
      </c>
      <c r="R16" s="27">
        <f t="shared" si="4"/>
        <v>2.7395352044686572</v>
      </c>
      <c r="S16" s="8">
        <v>29002</v>
      </c>
    </row>
    <row r="17" spans="1:19" ht="14.25">
      <c r="A17" s="3" t="s">
        <v>44</v>
      </c>
      <c r="B17" s="8">
        <v>90957</v>
      </c>
      <c r="C17" s="8">
        <v>0</v>
      </c>
      <c r="D17" s="8">
        <v>3067</v>
      </c>
      <c r="E17" s="8">
        <v>4037</v>
      </c>
      <c r="F17" s="8">
        <v>31</v>
      </c>
      <c r="G17" s="8">
        <f t="shared" si="0"/>
        <v>7135</v>
      </c>
      <c r="H17" s="8">
        <v>40</v>
      </c>
      <c r="I17" s="8">
        <v>0</v>
      </c>
      <c r="J17" s="8">
        <f t="shared" si="1"/>
        <v>40</v>
      </c>
      <c r="K17" s="8">
        <v>19</v>
      </c>
      <c r="L17" s="8">
        <f t="shared" si="2"/>
        <v>98151</v>
      </c>
      <c r="M17" s="27">
        <f t="shared" si="3"/>
        <v>2.5430355477251529</v>
      </c>
      <c r="N17" s="8">
        <v>10346</v>
      </c>
      <c r="O17" s="8">
        <v>7408</v>
      </c>
      <c r="P17" s="8">
        <v>26133</v>
      </c>
      <c r="Q17" s="8">
        <v>65245</v>
      </c>
      <c r="R17" s="27">
        <f t="shared" si="4"/>
        <v>1.6904601513110167</v>
      </c>
      <c r="S17" s="8">
        <v>38596</v>
      </c>
    </row>
    <row r="18" spans="1:19" ht="14.25">
      <c r="A18" s="3" t="s">
        <v>45</v>
      </c>
      <c r="B18" s="8">
        <v>88686</v>
      </c>
      <c r="C18" s="8">
        <v>0</v>
      </c>
      <c r="D18" s="8">
        <v>2423</v>
      </c>
      <c r="E18" s="8">
        <v>3243</v>
      </c>
      <c r="F18" s="8">
        <v>31</v>
      </c>
      <c r="G18" s="8">
        <f t="shared" si="0"/>
        <v>5697</v>
      </c>
      <c r="H18" s="8">
        <v>192</v>
      </c>
      <c r="I18" s="8">
        <v>0</v>
      </c>
      <c r="J18" s="8">
        <f t="shared" si="1"/>
        <v>192</v>
      </c>
      <c r="K18" s="8">
        <v>162</v>
      </c>
      <c r="L18" s="8">
        <f t="shared" si="2"/>
        <v>94737</v>
      </c>
      <c r="M18" s="27">
        <f t="shared" si="3"/>
        <v>2.6439216342933691</v>
      </c>
      <c r="N18" s="8">
        <v>3249</v>
      </c>
      <c r="O18" s="8">
        <v>2060</v>
      </c>
      <c r="P18" s="8">
        <v>11031</v>
      </c>
      <c r="Q18" s="8">
        <v>55039</v>
      </c>
      <c r="R18" s="27">
        <f t="shared" si="4"/>
        <v>1.5360292475999107</v>
      </c>
      <c r="S18" s="8">
        <v>35832</v>
      </c>
    </row>
    <row r="19" spans="1:19" ht="14.25">
      <c r="A19" s="3" t="s">
        <v>46</v>
      </c>
      <c r="B19" s="8">
        <v>50555</v>
      </c>
      <c r="C19" s="8">
        <v>0</v>
      </c>
      <c r="D19" s="8">
        <v>497</v>
      </c>
      <c r="E19" s="8">
        <v>1256</v>
      </c>
      <c r="F19" s="8">
        <v>31</v>
      </c>
      <c r="G19" s="8">
        <f t="shared" si="0"/>
        <v>1784</v>
      </c>
      <c r="H19" s="8">
        <v>58</v>
      </c>
      <c r="I19" s="8">
        <v>0</v>
      </c>
      <c r="J19" s="8">
        <f t="shared" si="1"/>
        <v>58</v>
      </c>
      <c r="K19" s="8">
        <v>0</v>
      </c>
      <c r="L19" s="8">
        <f t="shared" si="2"/>
        <v>52397</v>
      </c>
      <c r="M19" s="27">
        <f t="shared" si="3"/>
        <v>2.2919819780412056</v>
      </c>
      <c r="N19" s="8">
        <v>1372</v>
      </c>
      <c r="O19" s="8">
        <v>27</v>
      </c>
      <c r="Q19" s="8">
        <v>70485</v>
      </c>
      <c r="R19" s="27">
        <f t="shared" si="4"/>
        <v>3.083198460259831</v>
      </c>
      <c r="S19" s="8">
        <v>22861</v>
      </c>
    </row>
    <row r="20" spans="1:19" ht="14.25">
      <c r="A20" s="3" t="s">
        <v>47</v>
      </c>
      <c r="B20" s="8">
        <v>87334</v>
      </c>
      <c r="C20" s="8">
        <v>0</v>
      </c>
      <c r="D20" s="8">
        <v>740</v>
      </c>
      <c r="E20" s="8">
        <v>39</v>
      </c>
      <c r="F20" s="8">
        <v>40</v>
      </c>
      <c r="G20" s="8">
        <f t="shared" si="0"/>
        <v>819</v>
      </c>
      <c r="H20" s="8">
        <v>183</v>
      </c>
      <c r="I20" s="8">
        <v>0</v>
      </c>
      <c r="J20" s="8">
        <f t="shared" si="1"/>
        <v>183</v>
      </c>
      <c r="K20" s="8">
        <v>841</v>
      </c>
      <c r="L20" s="8">
        <f t="shared" si="2"/>
        <v>89177</v>
      </c>
      <c r="M20" s="27">
        <f t="shared" si="3"/>
        <v>2.4478328895720676</v>
      </c>
      <c r="N20" s="8">
        <v>2055</v>
      </c>
      <c r="O20" s="8">
        <v>1709</v>
      </c>
      <c r="P20" s="8">
        <v>14842</v>
      </c>
      <c r="Q20" s="8">
        <v>58653</v>
      </c>
      <c r="R20" s="27">
        <f t="shared" si="4"/>
        <v>1.6099750212730917</v>
      </c>
      <c r="S20" s="8">
        <v>36431</v>
      </c>
    </row>
    <row r="21" spans="1:19" ht="14.25">
      <c r="A21" s="3" t="s">
        <v>48</v>
      </c>
      <c r="B21" s="8">
        <v>48452</v>
      </c>
      <c r="C21" s="8">
        <v>0</v>
      </c>
      <c r="D21" s="8">
        <v>698</v>
      </c>
      <c r="E21" s="8">
        <v>1144</v>
      </c>
      <c r="F21" s="8">
        <v>31</v>
      </c>
      <c r="G21" s="8">
        <f t="shared" si="0"/>
        <v>1873</v>
      </c>
      <c r="H21" s="8">
        <v>81</v>
      </c>
      <c r="I21" s="8">
        <v>0</v>
      </c>
      <c r="J21" s="8">
        <f t="shared" si="1"/>
        <v>81</v>
      </c>
      <c r="K21" s="8">
        <v>857</v>
      </c>
      <c r="L21" s="8">
        <f t="shared" si="2"/>
        <v>51263</v>
      </c>
      <c r="M21" s="27">
        <f t="shared" si="3"/>
        <v>1.5719060468539188</v>
      </c>
      <c r="N21" s="8">
        <v>3111</v>
      </c>
      <c r="O21" s="8">
        <v>225</v>
      </c>
      <c r="P21" s="8">
        <v>11407</v>
      </c>
      <c r="Q21" s="8">
        <v>36391</v>
      </c>
      <c r="R21" s="27">
        <f t="shared" si="4"/>
        <v>1.1158775910707714</v>
      </c>
      <c r="S21" s="8">
        <v>32612</v>
      </c>
    </row>
    <row r="22" spans="1:19" ht="14.25">
      <c r="A22" s="3" t="s">
        <v>49</v>
      </c>
      <c r="B22" s="8">
        <v>34631</v>
      </c>
      <c r="C22" s="8">
        <v>0</v>
      </c>
      <c r="D22" s="8">
        <v>569</v>
      </c>
      <c r="E22" s="8">
        <v>7</v>
      </c>
      <c r="F22" s="8">
        <v>31</v>
      </c>
      <c r="G22" s="8">
        <f t="shared" si="0"/>
        <v>607</v>
      </c>
      <c r="H22" s="8">
        <v>91</v>
      </c>
      <c r="I22" s="8">
        <v>0</v>
      </c>
      <c r="J22" s="8">
        <f t="shared" si="1"/>
        <v>91</v>
      </c>
      <c r="K22" s="8">
        <v>42</v>
      </c>
      <c r="L22" s="8">
        <f t="shared" si="2"/>
        <v>35371</v>
      </c>
      <c r="M22" s="27">
        <f t="shared" si="3"/>
        <v>0.99192349757424492</v>
      </c>
      <c r="N22" s="8">
        <v>1358</v>
      </c>
      <c r="O22" s="8">
        <v>43</v>
      </c>
      <c r="P22" s="8">
        <v>2540</v>
      </c>
      <c r="Q22" s="8">
        <v>9640</v>
      </c>
      <c r="R22" s="27">
        <f t="shared" si="4"/>
        <v>0.27033848397319049</v>
      </c>
      <c r="S22" s="8">
        <v>35659</v>
      </c>
    </row>
    <row r="23" spans="1:19" ht="14.25">
      <c r="A23" s="3" t="s">
        <v>50</v>
      </c>
      <c r="B23" s="8">
        <v>30497</v>
      </c>
      <c r="C23" s="8">
        <v>0</v>
      </c>
      <c r="D23" s="8">
        <v>645</v>
      </c>
      <c r="E23" s="8">
        <v>246</v>
      </c>
      <c r="F23" s="8">
        <v>31</v>
      </c>
      <c r="G23" s="8">
        <f t="shared" si="0"/>
        <v>922</v>
      </c>
      <c r="H23" s="8">
        <v>62</v>
      </c>
      <c r="I23" s="8">
        <v>1</v>
      </c>
      <c r="J23" s="8">
        <f t="shared" si="1"/>
        <v>63</v>
      </c>
      <c r="K23" s="8">
        <v>0</v>
      </c>
      <c r="L23" s="8">
        <f t="shared" si="2"/>
        <v>31482</v>
      </c>
      <c r="M23" s="27">
        <f t="shared" si="3"/>
        <v>1.0527336565791674</v>
      </c>
      <c r="N23" s="8">
        <v>2443</v>
      </c>
      <c r="O23" s="8">
        <v>242</v>
      </c>
      <c r="P23" s="8">
        <v>13857</v>
      </c>
      <c r="Q23" s="8">
        <v>29504</v>
      </c>
      <c r="R23" s="27">
        <f t="shared" si="4"/>
        <v>0.98659087109179067</v>
      </c>
      <c r="S23" s="8">
        <v>29905</v>
      </c>
    </row>
    <row r="24" spans="1:19" ht="14.25">
      <c r="A24" s="3" t="s">
        <v>51</v>
      </c>
      <c r="B24" s="8">
        <v>52216</v>
      </c>
      <c r="C24" s="8">
        <v>0</v>
      </c>
      <c r="D24" s="8">
        <v>353</v>
      </c>
      <c r="E24" s="8">
        <v>454</v>
      </c>
      <c r="F24" s="8">
        <v>33</v>
      </c>
      <c r="G24" s="8">
        <f t="shared" si="0"/>
        <v>840</v>
      </c>
      <c r="H24" s="8">
        <v>130</v>
      </c>
      <c r="I24" s="8">
        <v>0</v>
      </c>
      <c r="J24" s="8">
        <f t="shared" si="1"/>
        <v>130</v>
      </c>
      <c r="K24" s="8">
        <v>6</v>
      </c>
      <c r="L24" s="8">
        <f t="shared" si="2"/>
        <v>53192</v>
      </c>
      <c r="M24" s="27">
        <f t="shared" si="3"/>
        <v>1.3854608913083115</v>
      </c>
      <c r="N24" s="8">
        <v>3125</v>
      </c>
      <c r="O24" s="8">
        <v>4700</v>
      </c>
      <c r="P24" s="8">
        <v>23949</v>
      </c>
      <c r="Q24" s="8">
        <v>97534</v>
      </c>
      <c r="R24" s="27">
        <f t="shared" si="4"/>
        <v>2.5404110124241397</v>
      </c>
      <c r="S24" s="8">
        <v>38393</v>
      </c>
    </row>
    <row r="25" spans="1:19" ht="14.25">
      <c r="A25" s="3" t="s">
        <v>52</v>
      </c>
      <c r="B25" s="8">
        <v>52306</v>
      </c>
      <c r="C25" s="8">
        <v>0</v>
      </c>
      <c r="D25" s="8">
        <v>1090</v>
      </c>
      <c r="E25" s="8">
        <v>604</v>
      </c>
      <c r="F25" s="8">
        <v>31</v>
      </c>
      <c r="G25" s="8">
        <f t="shared" si="0"/>
        <v>1725</v>
      </c>
      <c r="H25" s="8">
        <v>73</v>
      </c>
      <c r="I25" s="8">
        <v>0</v>
      </c>
      <c r="J25" s="8">
        <f t="shared" si="1"/>
        <v>73</v>
      </c>
      <c r="K25" s="8">
        <v>0</v>
      </c>
      <c r="L25" s="8">
        <f t="shared" si="2"/>
        <v>54104</v>
      </c>
      <c r="M25" s="27">
        <f t="shared" si="3"/>
        <v>1.6744761845811025</v>
      </c>
      <c r="N25" s="8">
        <v>3158</v>
      </c>
      <c r="O25" s="8">
        <v>1295</v>
      </c>
      <c r="P25" s="8">
        <v>15371</v>
      </c>
      <c r="Q25" s="8">
        <v>49027</v>
      </c>
      <c r="R25" s="27">
        <f t="shared" si="4"/>
        <v>1.517347033517997</v>
      </c>
      <c r="S25" s="8">
        <v>32311</v>
      </c>
    </row>
    <row r="26" spans="1:19" ht="14.25">
      <c r="A26" s="3" t="s">
        <v>53</v>
      </c>
      <c r="B26" s="8">
        <v>64008</v>
      </c>
      <c r="C26" s="8">
        <v>0</v>
      </c>
      <c r="D26" s="8">
        <v>1136</v>
      </c>
      <c r="E26" s="8">
        <v>1738</v>
      </c>
      <c r="F26" s="8">
        <v>31</v>
      </c>
      <c r="G26" s="8">
        <f t="shared" si="0"/>
        <v>2905</v>
      </c>
      <c r="H26" s="8">
        <v>63</v>
      </c>
      <c r="I26" s="8">
        <v>0</v>
      </c>
      <c r="J26" s="8">
        <f t="shared" si="1"/>
        <v>63</v>
      </c>
      <c r="K26" s="8">
        <v>101</v>
      </c>
      <c r="L26" s="8">
        <f t="shared" si="2"/>
        <v>67077</v>
      </c>
      <c r="M26" s="27">
        <f t="shared" si="3"/>
        <v>2.5043682795698925</v>
      </c>
      <c r="N26" s="8">
        <v>6029</v>
      </c>
      <c r="O26" s="8">
        <v>6886</v>
      </c>
      <c r="P26" s="8">
        <v>24393</v>
      </c>
      <c r="Q26" s="8">
        <v>88258</v>
      </c>
      <c r="R26" s="27">
        <f t="shared" si="4"/>
        <v>3.2951762246117084</v>
      </c>
      <c r="S26" s="8">
        <v>26784</v>
      </c>
    </row>
    <row r="27" spans="1:19" ht="14.25">
      <c r="A27" s="3" t="s">
        <v>54</v>
      </c>
      <c r="B27" s="8">
        <v>33478</v>
      </c>
      <c r="C27" s="8">
        <v>0</v>
      </c>
      <c r="D27" s="8">
        <v>1182</v>
      </c>
      <c r="E27" s="8">
        <v>2287</v>
      </c>
      <c r="F27" s="8">
        <v>37</v>
      </c>
      <c r="G27" s="8">
        <f t="shared" si="0"/>
        <v>3506</v>
      </c>
      <c r="H27" s="8">
        <v>541</v>
      </c>
      <c r="I27" s="8">
        <v>2</v>
      </c>
      <c r="J27" s="8">
        <f t="shared" si="1"/>
        <v>543</v>
      </c>
      <c r="K27" s="8">
        <v>171</v>
      </c>
      <c r="L27" s="8">
        <f t="shared" si="2"/>
        <v>37698</v>
      </c>
      <c r="M27" s="27">
        <f t="shared" si="3"/>
        <v>1.7706072988586727</v>
      </c>
      <c r="N27" s="8">
        <v>1662</v>
      </c>
      <c r="O27" s="8">
        <v>241</v>
      </c>
      <c r="P27" s="8">
        <v>18785</v>
      </c>
      <c r="Q27" s="8">
        <v>67823</v>
      </c>
      <c r="R27" s="27">
        <f t="shared" si="4"/>
        <v>3.1855243999812126</v>
      </c>
      <c r="S27" s="8">
        <v>21291</v>
      </c>
    </row>
    <row r="28" spans="1:19" ht="14.25">
      <c r="A28" s="3" t="s">
        <v>98</v>
      </c>
      <c r="B28" s="8">
        <v>48706</v>
      </c>
      <c r="C28" s="8">
        <v>0</v>
      </c>
      <c r="D28" s="8">
        <v>540</v>
      </c>
      <c r="E28" s="8">
        <v>1566</v>
      </c>
      <c r="F28" s="8">
        <v>31</v>
      </c>
      <c r="G28" s="8">
        <f t="shared" si="0"/>
        <v>2137</v>
      </c>
      <c r="H28" s="8">
        <v>97</v>
      </c>
      <c r="I28" s="8">
        <v>0</v>
      </c>
      <c r="J28" s="8">
        <f t="shared" si="1"/>
        <v>97</v>
      </c>
      <c r="K28" s="8">
        <v>242</v>
      </c>
      <c r="L28" s="8">
        <f t="shared" si="2"/>
        <v>51182</v>
      </c>
      <c r="M28" s="27">
        <f t="shared" si="3"/>
        <v>1.8152863982975704</v>
      </c>
      <c r="N28" s="16" t="s">
        <v>182</v>
      </c>
      <c r="O28" s="8">
        <v>15503</v>
      </c>
      <c r="P28" s="8">
        <v>7401</v>
      </c>
      <c r="Q28" s="8">
        <v>27469</v>
      </c>
      <c r="R28" s="27">
        <f t="shared" si="4"/>
        <v>0.97425075367973046</v>
      </c>
      <c r="S28" s="8">
        <v>28195</v>
      </c>
    </row>
    <row r="29" spans="1:19" s="17" customFormat="1" ht="14.25">
      <c r="A29" s="2"/>
      <c r="B29" s="20"/>
      <c r="C29" s="20"/>
      <c r="D29" s="20"/>
      <c r="E29" s="20"/>
      <c r="F29" s="20"/>
      <c r="G29" s="20">
        <f t="shared" si="0"/>
        <v>0</v>
      </c>
      <c r="H29" s="20"/>
      <c r="I29" s="20"/>
      <c r="J29" s="20"/>
      <c r="K29" s="20"/>
      <c r="L29" s="20"/>
      <c r="M29" s="37"/>
      <c r="N29" s="20"/>
      <c r="O29" s="20"/>
      <c r="P29" s="20"/>
      <c r="Q29" s="20"/>
      <c r="R29" s="37"/>
      <c r="S29" s="20"/>
    </row>
    <row r="30" spans="1:19" ht="15">
      <c r="A30" s="1" t="s">
        <v>55</v>
      </c>
      <c r="G30" s="8">
        <f t="shared" si="0"/>
        <v>0</v>
      </c>
      <c r="S30" s="8"/>
    </row>
    <row r="31" spans="1:19" ht="14.25">
      <c r="A31" s="3" t="s">
        <v>65</v>
      </c>
      <c r="B31" s="8">
        <v>97427</v>
      </c>
      <c r="C31" s="8">
        <v>0</v>
      </c>
      <c r="D31" s="8">
        <v>1685</v>
      </c>
      <c r="E31" s="8">
        <v>963</v>
      </c>
      <c r="F31" s="8">
        <v>32</v>
      </c>
      <c r="G31" s="8">
        <f>(C31+D31+E31+F31)</f>
        <v>2680</v>
      </c>
      <c r="H31" s="8">
        <v>125</v>
      </c>
      <c r="I31" s="8">
        <v>0</v>
      </c>
      <c r="J31" s="8">
        <f>(H31+I31)</f>
        <v>125</v>
      </c>
      <c r="K31" s="8">
        <v>1208</v>
      </c>
      <c r="L31" s="8">
        <f>(B31+G31+J31+K31)</f>
        <v>101440</v>
      </c>
      <c r="M31" s="27">
        <f>(L31/S31)</f>
        <v>1.6936305200768011</v>
      </c>
      <c r="N31" s="8">
        <v>3766</v>
      </c>
      <c r="O31" s="8">
        <v>825</v>
      </c>
      <c r="P31" s="8">
        <v>27312</v>
      </c>
      <c r="Q31" s="8">
        <v>100156</v>
      </c>
      <c r="R31" s="27">
        <f>(Q31/S31)</f>
        <v>1.6721930044244093</v>
      </c>
      <c r="S31" s="8">
        <v>59895</v>
      </c>
    </row>
    <row r="32" spans="1:19" ht="14.25">
      <c r="A32" s="3" t="s">
        <v>56</v>
      </c>
      <c r="B32" s="8">
        <v>106084</v>
      </c>
      <c r="C32" s="8">
        <v>0</v>
      </c>
      <c r="D32" s="8">
        <v>5186</v>
      </c>
      <c r="E32" s="8">
        <v>5605</v>
      </c>
      <c r="F32" s="8">
        <v>32</v>
      </c>
      <c r="G32" s="8">
        <f t="shared" si="0"/>
        <v>10823</v>
      </c>
      <c r="H32" s="8">
        <v>175</v>
      </c>
      <c r="I32" s="8">
        <v>0</v>
      </c>
      <c r="J32" s="8">
        <f t="shared" si="1"/>
        <v>175</v>
      </c>
      <c r="K32" s="8">
        <v>188</v>
      </c>
      <c r="L32" s="8">
        <f t="shared" si="2"/>
        <v>117270</v>
      </c>
      <c r="M32" s="27">
        <f t="shared" si="3"/>
        <v>2.5105435550512727</v>
      </c>
      <c r="N32" s="16" t="s">
        <v>182</v>
      </c>
      <c r="O32" s="8">
        <v>5784</v>
      </c>
      <c r="P32" s="8">
        <v>61341</v>
      </c>
      <c r="Q32" s="8">
        <v>278852</v>
      </c>
      <c r="R32" s="27">
        <f t="shared" si="4"/>
        <v>5.9697287576802038</v>
      </c>
      <c r="S32" s="8">
        <v>46711</v>
      </c>
    </row>
    <row r="33" spans="1:19" ht="14.25">
      <c r="A33" s="3" t="s">
        <v>57</v>
      </c>
      <c r="B33" s="8">
        <v>51776</v>
      </c>
      <c r="C33" s="8">
        <v>0</v>
      </c>
      <c r="D33" s="8">
        <v>1061</v>
      </c>
      <c r="E33" s="8">
        <v>1638</v>
      </c>
      <c r="F33" s="8">
        <v>35</v>
      </c>
      <c r="G33" s="8">
        <f t="shared" si="0"/>
        <v>2734</v>
      </c>
      <c r="H33" s="8">
        <v>196</v>
      </c>
      <c r="I33" s="8">
        <v>0</v>
      </c>
      <c r="J33" s="8">
        <f t="shared" si="1"/>
        <v>196</v>
      </c>
      <c r="K33" s="8">
        <v>239</v>
      </c>
      <c r="L33" s="8">
        <f t="shared" si="2"/>
        <v>54945</v>
      </c>
      <c r="M33" s="27">
        <f t="shared" si="3"/>
        <v>1.2315088757396451</v>
      </c>
      <c r="N33" s="8">
        <v>5513</v>
      </c>
      <c r="O33" s="8">
        <v>5338</v>
      </c>
      <c r="P33" s="8">
        <v>43550</v>
      </c>
      <c r="Q33" s="8">
        <v>106189</v>
      </c>
      <c r="R33" s="27">
        <f t="shared" si="4"/>
        <v>2.3800654473731395</v>
      </c>
      <c r="S33" s="8">
        <v>44616</v>
      </c>
    </row>
    <row r="34" spans="1:19" ht="14.25">
      <c r="A34" s="3" t="s">
        <v>58</v>
      </c>
      <c r="B34" s="8">
        <v>104390</v>
      </c>
      <c r="C34" s="8">
        <v>0</v>
      </c>
      <c r="D34" s="8">
        <v>1403</v>
      </c>
      <c r="E34" s="8">
        <v>3308</v>
      </c>
      <c r="F34" s="8">
        <v>48</v>
      </c>
      <c r="G34" s="8">
        <f t="shared" si="0"/>
        <v>4759</v>
      </c>
      <c r="H34" s="8">
        <v>159</v>
      </c>
      <c r="I34" s="8">
        <v>0</v>
      </c>
      <c r="J34" s="8">
        <f t="shared" si="1"/>
        <v>159</v>
      </c>
      <c r="K34" s="8">
        <v>1149</v>
      </c>
      <c r="L34" s="8">
        <f t="shared" si="2"/>
        <v>110457</v>
      </c>
      <c r="M34" s="27">
        <f t="shared" si="3"/>
        <v>1.978842329672692</v>
      </c>
      <c r="N34" s="8">
        <v>3938</v>
      </c>
      <c r="O34" s="8">
        <v>4515</v>
      </c>
      <c r="P34" s="8">
        <v>53060</v>
      </c>
      <c r="Q34" s="8">
        <v>158932</v>
      </c>
      <c r="R34" s="27">
        <f t="shared" si="4"/>
        <v>2.8472742256221002</v>
      </c>
      <c r="S34" s="8">
        <v>55819</v>
      </c>
    </row>
    <row r="35" spans="1:19" ht="14.25">
      <c r="A35" s="3" t="s">
        <v>59</v>
      </c>
      <c r="B35" s="8">
        <v>88602</v>
      </c>
      <c r="C35" s="8">
        <v>0</v>
      </c>
      <c r="D35" s="8">
        <v>1078</v>
      </c>
      <c r="E35" s="8">
        <v>1581</v>
      </c>
      <c r="F35" s="8">
        <v>32</v>
      </c>
      <c r="G35" s="8">
        <f t="shared" si="0"/>
        <v>2691</v>
      </c>
      <c r="H35" s="8">
        <v>117</v>
      </c>
      <c r="I35" s="8">
        <v>0</v>
      </c>
      <c r="J35" s="8">
        <f t="shared" si="1"/>
        <v>117</v>
      </c>
      <c r="K35" s="8">
        <v>500</v>
      </c>
      <c r="L35" s="8">
        <f t="shared" si="2"/>
        <v>91910</v>
      </c>
      <c r="M35" s="27">
        <f t="shared" si="3"/>
        <v>2.1693259063444108</v>
      </c>
      <c r="N35" s="8">
        <v>4487</v>
      </c>
      <c r="O35" s="8">
        <v>6136</v>
      </c>
      <c r="P35" s="8">
        <v>21254</v>
      </c>
      <c r="Q35" s="8">
        <v>74299</v>
      </c>
      <c r="R35" s="27">
        <f t="shared" si="4"/>
        <v>1.7536584214501512</v>
      </c>
      <c r="S35" s="8">
        <v>42368</v>
      </c>
    </row>
    <row r="36" spans="1:19" ht="14.25">
      <c r="A36" s="3" t="s">
        <v>60</v>
      </c>
      <c r="B36" s="8">
        <v>103815</v>
      </c>
      <c r="C36" s="8">
        <v>0</v>
      </c>
      <c r="D36" s="8">
        <v>1264</v>
      </c>
      <c r="E36" s="8">
        <v>1627</v>
      </c>
      <c r="F36" s="8">
        <v>31</v>
      </c>
      <c r="G36" s="8">
        <f t="shared" si="0"/>
        <v>2922</v>
      </c>
      <c r="H36" s="8">
        <v>94</v>
      </c>
      <c r="I36" s="8">
        <v>0</v>
      </c>
      <c r="J36" s="8">
        <f t="shared" si="1"/>
        <v>94</v>
      </c>
      <c r="K36" s="8">
        <v>470</v>
      </c>
      <c r="L36" s="8">
        <f t="shared" si="2"/>
        <v>107301</v>
      </c>
      <c r="M36" s="27">
        <f t="shared" si="3"/>
        <v>2.0376573805047569</v>
      </c>
      <c r="N36" s="8">
        <v>6063</v>
      </c>
      <c r="O36" s="8">
        <v>8630</v>
      </c>
      <c r="P36" s="8">
        <v>39799</v>
      </c>
      <c r="Q36" s="8">
        <v>212261</v>
      </c>
      <c r="R36" s="27">
        <f t="shared" si="4"/>
        <v>4.0308589225013769</v>
      </c>
      <c r="S36" s="8">
        <v>52659</v>
      </c>
    </row>
    <row r="37" spans="1:19" ht="14.25">
      <c r="A37" s="3" t="s">
        <v>61</v>
      </c>
      <c r="B37" s="8">
        <v>74859</v>
      </c>
      <c r="C37" s="8">
        <v>525</v>
      </c>
      <c r="D37" s="8">
        <v>3445</v>
      </c>
      <c r="E37" s="8">
        <v>1352</v>
      </c>
      <c r="F37" s="8">
        <v>37</v>
      </c>
      <c r="G37" s="8">
        <f t="shared" si="0"/>
        <v>5359</v>
      </c>
      <c r="H37" s="8">
        <v>156</v>
      </c>
      <c r="I37" s="8">
        <v>0</v>
      </c>
      <c r="J37" s="8">
        <f t="shared" si="1"/>
        <v>156</v>
      </c>
      <c r="K37" s="8">
        <v>1128</v>
      </c>
      <c r="L37" s="8">
        <f t="shared" si="2"/>
        <v>81502</v>
      </c>
      <c r="M37" s="27">
        <f t="shared" si="3"/>
        <v>1.975949766043591</v>
      </c>
      <c r="N37" s="8">
        <v>3130</v>
      </c>
      <c r="O37" s="8">
        <v>857</v>
      </c>
      <c r="P37" s="8">
        <v>38383</v>
      </c>
      <c r="Q37" s="8">
        <v>120048</v>
      </c>
      <c r="R37" s="27">
        <f t="shared" si="4"/>
        <v>2.9104662157247798</v>
      </c>
      <c r="S37" s="8">
        <v>41247</v>
      </c>
    </row>
    <row r="38" spans="1:19" ht="14.25">
      <c r="A38" s="3" t="s">
        <v>62</v>
      </c>
      <c r="B38" s="8">
        <v>119426</v>
      </c>
      <c r="C38" s="8">
        <v>0</v>
      </c>
      <c r="D38" s="8">
        <v>6262</v>
      </c>
      <c r="E38" s="8">
        <v>10204</v>
      </c>
      <c r="F38" s="8">
        <v>44</v>
      </c>
      <c r="G38" s="8">
        <f t="shared" si="0"/>
        <v>16510</v>
      </c>
      <c r="H38" s="8">
        <v>169</v>
      </c>
      <c r="I38" s="8">
        <v>0</v>
      </c>
      <c r="J38" s="8">
        <f t="shared" si="1"/>
        <v>169</v>
      </c>
      <c r="K38" s="8">
        <v>2315</v>
      </c>
      <c r="L38" s="8">
        <f t="shared" si="2"/>
        <v>138420</v>
      </c>
      <c r="M38" s="27">
        <f t="shared" si="3"/>
        <v>2.8173658179153693</v>
      </c>
      <c r="N38" s="8">
        <v>7137</v>
      </c>
      <c r="O38" s="8">
        <v>2216</v>
      </c>
      <c r="P38" s="8">
        <v>43958</v>
      </c>
      <c r="Q38" s="8">
        <v>251805</v>
      </c>
      <c r="R38" s="27">
        <f t="shared" si="4"/>
        <v>5.1251755510777306</v>
      </c>
      <c r="S38" s="8">
        <v>49131</v>
      </c>
    </row>
    <row r="39" spans="1:19" ht="14.25">
      <c r="A39" s="3" t="s">
        <v>63</v>
      </c>
      <c r="B39" s="8">
        <v>235086</v>
      </c>
      <c r="C39" s="8">
        <v>0</v>
      </c>
      <c r="D39" s="8">
        <v>5097</v>
      </c>
      <c r="E39" s="8">
        <v>1985</v>
      </c>
      <c r="F39" s="8">
        <v>31</v>
      </c>
      <c r="G39" s="8">
        <f t="shared" si="0"/>
        <v>7113</v>
      </c>
      <c r="H39" s="8">
        <v>379</v>
      </c>
      <c r="I39" s="8">
        <v>0</v>
      </c>
      <c r="J39" s="8">
        <f t="shared" si="1"/>
        <v>379</v>
      </c>
      <c r="K39" s="8">
        <v>9224</v>
      </c>
      <c r="L39" s="8">
        <f t="shared" si="2"/>
        <v>251802</v>
      </c>
      <c r="M39" s="27">
        <f t="shared" si="3"/>
        <v>4.2519756838905778</v>
      </c>
      <c r="N39" s="8">
        <v>4181</v>
      </c>
      <c r="O39" s="8">
        <v>10674</v>
      </c>
      <c r="P39" s="8">
        <v>28461</v>
      </c>
      <c r="Q39" s="8">
        <v>91472</v>
      </c>
      <c r="R39" s="27">
        <f t="shared" si="4"/>
        <v>1.5446133063154339</v>
      </c>
      <c r="S39" s="8">
        <v>59220</v>
      </c>
    </row>
    <row r="40" spans="1:19" s="17" customFormat="1" ht="14.25">
      <c r="A40" s="2"/>
      <c r="B40" s="20"/>
      <c r="C40" s="20"/>
      <c r="D40" s="20"/>
      <c r="E40" s="20"/>
      <c r="F40" s="20"/>
      <c r="G40" s="20">
        <f t="shared" si="0"/>
        <v>0</v>
      </c>
      <c r="H40" s="20"/>
      <c r="I40" s="20"/>
      <c r="J40" s="20"/>
      <c r="K40" s="20"/>
      <c r="L40" s="20"/>
      <c r="M40" s="37"/>
      <c r="N40" s="20"/>
      <c r="O40" s="20"/>
      <c r="P40" s="20"/>
      <c r="Q40" s="20"/>
      <c r="R40" s="37"/>
      <c r="S40" s="20"/>
    </row>
    <row r="41" spans="1:19" ht="15">
      <c r="A41" s="1" t="s">
        <v>64</v>
      </c>
      <c r="G41" s="8">
        <f t="shared" si="0"/>
        <v>0</v>
      </c>
      <c r="S41" s="8"/>
    </row>
    <row r="42" spans="1:19" ht="14.25">
      <c r="A42" s="3" t="s">
        <v>66</v>
      </c>
      <c r="B42" s="8">
        <v>129051</v>
      </c>
      <c r="C42" s="8">
        <v>0</v>
      </c>
      <c r="D42" s="8">
        <v>2895</v>
      </c>
      <c r="E42" s="8">
        <v>5271</v>
      </c>
      <c r="F42" s="8">
        <v>36</v>
      </c>
      <c r="G42" s="8">
        <f t="shared" si="0"/>
        <v>8202</v>
      </c>
      <c r="H42" s="8">
        <v>191</v>
      </c>
      <c r="I42" s="8">
        <v>0</v>
      </c>
      <c r="J42" s="8">
        <f t="shared" si="1"/>
        <v>191</v>
      </c>
      <c r="K42" s="8">
        <v>134</v>
      </c>
      <c r="L42" s="8">
        <f t="shared" si="2"/>
        <v>137578</v>
      </c>
      <c r="M42" s="27">
        <f t="shared" si="3"/>
        <v>2.2174263425955774</v>
      </c>
      <c r="N42" s="8">
        <v>7359</v>
      </c>
      <c r="O42" s="8">
        <v>1749</v>
      </c>
      <c r="P42" s="8">
        <v>37811</v>
      </c>
      <c r="Q42" s="8">
        <v>172048</v>
      </c>
      <c r="R42" s="27">
        <f t="shared" si="4"/>
        <v>2.7729998065888726</v>
      </c>
      <c r="S42" s="8">
        <v>62044</v>
      </c>
    </row>
    <row r="43" spans="1:19" ht="14.25">
      <c r="A43" s="3" t="s">
        <v>67</v>
      </c>
      <c r="B43" s="8">
        <v>70314</v>
      </c>
      <c r="C43" s="8">
        <v>0</v>
      </c>
      <c r="D43" s="8">
        <v>2686</v>
      </c>
      <c r="E43" s="8">
        <v>2227</v>
      </c>
      <c r="F43" s="8">
        <v>31</v>
      </c>
      <c r="G43" s="8">
        <f t="shared" si="0"/>
        <v>4944</v>
      </c>
      <c r="H43" s="8">
        <v>82</v>
      </c>
      <c r="I43" s="8">
        <v>0</v>
      </c>
      <c r="J43" s="8">
        <f t="shared" si="1"/>
        <v>82</v>
      </c>
      <c r="K43" s="8">
        <v>0</v>
      </c>
      <c r="L43" s="8">
        <f t="shared" si="2"/>
        <v>75340</v>
      </c>
      <c r="M43" s="27">
        <f t="shared" si="3"/>
        <v>1.1387545344619106</v>
      </c>
      <c r="N43" s="8">
        <v>4521</v>
      </c>
      <c r="O43" s="8">
        <v>2378</v>
      </c>
      <c r="P43" s="8">
        <v>30905</v>
      </c>
      <c r="Q43" s="8">
        <v>140204</v>
      </c>
      <c r="R43" s="27">
        <f t="shared" si="4"/>
        <v>2.1191656590084644</v>
      </c>
      <c r="S43" s="8">
        <v>66160</v>
      </c>
    </row>
    <row r="44" spans="1:19" ht="14.25">
      <c r="A44" s="3" t="s">
        <v>68</v>
      </c>
      <c r="B44" s="8">
        <v>142848</v>
      </c>
      <c r="C44" s="8">
        <v>0</v>
      </c>
      <c r="D44" s="8">
        <v>5832</v>
      </c>
      <c r="E44" s="8">
        <v>4439</v>
      </c>
      <c r="F44" s="8">
        <v>31</v>
      </c>
      <c r="G44" s="8">
        <f t="shared" si="0"/>
        <v>10302</v>
      </c>
      <c r="H44" s="8">
        <v>228</v>
      </c>
      <c r="I44" s="8">
        <v>0</v>
      </c>
      <c r="J44" s="8">
        <f t="shared" si="1"/>
        <v>228</v>
      </c>
      <c r="K44" s="8">
        <v>26367</v>
      </c>
      <c r="L44" s="8">
        <f t="shared" si="2"/>
        <v>179745</v>
      </c>
      <c r="M44" s="27">
        <f t="shared" si="3"/>
        <v>2.3277603667538656</v>
      </c>
      <c r="N44" s="8">
        <v>3415</v>
      </c>
      <c r="O44" s="8">
        <v>680</v>
      </c>
      <c r="P44" s="8">
        <v>63405</v>
      </c>
      <c r="Q44" s="8">
        <v>198827</v>
      </c>
      <c r="R44" s="27">
        <f t="shared" si="4"/>
        <v>2.574878914242793</v>
      </c>
      <c r="S44" s="8">
        <v>77218</v>
      </c>
    </row>
    <row r="45" spans="1:19" ht="14.25">
      <c r="A45" s="3" t="s">
        <v>69</v>
      </c>
      <c r="B45" s="8">
        <v>135668</v>
      </c>
      <c r="C45" s="8">
        <v>0</v>
      </c>
      <c r="D45" s="8">
        <v>1808</v>
      </c>
      <c r="E45" s="8">
        <v>6076</v>
      </c>
      <c r="F45" s="8">
        <v>32</v>
      </c>
      <c r="G45" s="8">
        <f t="shared" si="0"/>
        <v>7916</v>
      </c>
      <c r="H45" s="8">
        <v>266</v>
      </c>
      <c r="I45" s="8">
        <v>0</v>
      </c>
      <c r="J45" s="8">
        <f t="shared" si="1"/>
        <v>266</v>
      </c>
      <c r="K45" s="8">
        <v>1598</v>
      </c>
      <c r="L45" s="8">
        <f t="shared" si="2"/>
        <v>145448</v>
      </c>
      <c r="M45" s="27">
        <f t="shared" si="3"/>
        <v>2.1288915560369435</v>
      </c>
      <c r="N45" s="8">
        <v>7000</v>
      </c>
      <c r="O45" s="8">
        <v>1146</v>
      </c>
      <c r="P45" s="8">
        <v>49273</v>
      </c>
      <c r="Q45" s="8">
        <v>153177</v>
      </c>
      <c r="R45" s="27">
        <f t="shared" si="4"/>
        <v>2.2420192912867201</v>
      </c>
      <c r="S45" s="8">
        <v>68321</v>
      </c>
    </row>
    <row r="46" spans="1:19" ht="14.25">
      <c r="A46" s="3" t="s">
        <v>70</v>
      </c>
      <c r="B46" s="8">
        <v>148627</v>
      </c>
      <c r="C46" s="8">
        <v>0</v>
      </c>
      <c r="D46" s="8">
        <v>3348</v>
      </c>
      <c r="E46" s="8">
        <v>1273</v>
      </c>
      <c r="F46" s="8">
        <v>31</v>
      </c>
      <c r="G46" s="8">
        <f t="shared" si="0"/>
        <v>4652</v>
      </c>
      <c r="H46" s="8">
        <v>240</v>
      </c>
      <c r="I46" s="8">
        <v>1</v>
      </c>
      <c r="J46" s="8">
        <f t="shared" si="1"/>
        <v>241</v>
      </c>
      <c r="K46" s="8">
        <v>0</v>
      </c>
      <c r="L46" s="8">
        <f t="shared" si="2"/>
        <v>153520</v>
      </c>
      <c r="M46" s="27">
        <f t="shared" si="3"/>
        <v>2.5384437316048811</v>
      </c>
      <c r="N46" s="8">
        <v>3039</v>
      </c>
      <c r="O46" s="8">
        <v>3324</v>
      </c>
      <c r="P46" s="8">
        <v>22090</v>
      </c>
      <c r="Q46" s="8">
        <v>78467</v>
      </c>
      <c r="R46" s="27">
        <f t="shared" si="4"/>
        <v>1.2974470055226694</v>
      </c>
      <c r="S46" s="8">
        <v>60478</v>
      </c>
    </row>
    <row r="47" spans="1:19" ht="14.25">
      <c r="A47" s="3" t="s">
        <v>71</v>
      </c>
      <c r="B47" s="8">
        <v>151092</v>
      </c>
      <c r="C47" s="8">
        <v>0</v>
      </c>
      <c r="D47" s="8">
        <v>4398</v>
      </c>
      <c r="E47" s="8">
        <v>9835</v>
      </c>
      <c r="F47" s="8">
        <v>39</v>
      </c>
      <c r="G47" s="8">
        <f t="shared" si="0"/>
        <v>14272</v>
      </c>
      <c r="H47" s="8">
        <v>313</v>
      </c>
      <c r="I47" s="8">
        <v>0</v>
      </c>
      <c r="J47" s="8">
        <f t="shared" si="1"/>
        <v>313</v>
      </c>
      <c r="K47" s="8">
        <v>0</v>
      </c>
      <c r="L47" s="8">
        <f t="shared" si="2"/>
        <v>165677</v>
      </c>
      <c r="M47" s="27">
        <f t="shared" si="3"/>
        <v>2.2062321059990677</v>
      </c>
      <c r="N47" s="8">
        <v>14103</v>
      </c>
      <c r="O47" s="8">
        <v>2980</v>
      </c>
      <c r="P47" s="8">
        <v>62146</v>
      </c>
      <c r="Q47" s="8">
        <v>443842</v>
      </c>
      <c r="R47" s="27">
        <f t="shared" si="4"/>
        <v>5.9104068180304949</v>
      </c>
      <c r="S47" s="8">
        <v>75095</v>
      </c>
    </row>
    <row r="48" spans="1:19" ht="14.25">
      <c r="A48" s="3" t="s">
        <v>72</v>
      </c>
      <c r="B48" s="8">
        <v>119559</v>
      </c>
      <c r="C48" s="8">
        <v>0</v>
      </c>
      <c r="D48" s="8">
        <v>8277</v>
      </c>
      <c r="E48" s="8">
        <v>0</v>
      </c>
      <c r="F48" s="8">
        <v>32</v>
      </c>
      <c r="G48" s="8">
        <f t="shared" si="0"/>
        <v>8309</v>
      </c>
      <c r="H48" s="8">
        <v>274</v>
      </c>
      <c r="I48" s="8">
        <v>0</v>
      </c>
      <c r="J48" s="8">
        <f t="shared" si="1"/>
        <v>274</v>
      </c>
      <c r="K48" s="8">
        <v>0</v>
      </c>
      <c r="L48" s="8">
        <f t="shared" si="2"/>
        <v>128142</v>
      </c>
      <c r="M48" s="27">
        <f t="shared" si="3"/>
        <v>1.6304920410734054</v>
      </c>
      <c r="N48" s="8">
        <v>6844</v>
      </c>
      <c r="O48" s="8">
        <v>36</v>
      </c>
      <c r="P48" s="8">
        <v>46405</v>
      </c>
      <c r="Q48" s="8">
        <v>138568</v>
      </c>
      <c r="R48" s="27">
        <f t="shared" si="4"/>
        <v>1.7631535417541448</v>
      </c>
      <c r="S48" s="8">
        <v>78591</v>
      </c>
    </row>
    <row r="49" spans="1:19" s="17" customFormat="1" ht="14.25">
      <c r="A49" s="2"/>
      <c r="B49" s="20"/>
      <c r="C49" s="20"/>
      <c r="D49" s="20"/>
      <c r="E49" s="20"/>
      <c r="F49" s="20"/>
      <c r="G49" s="20">
        <f t="shared" si="0"/>
        <v>0</v>
      </c>
      <c r="H49" s="20"/>
      <c r="I49" s="20"/>
      <c r="J49" s="20"/>
      <c r="K49" s="20"/>
      <c r="L49" s="20"/>
      <c r="M49" s="37"/>
      <c r="N49" s="20"/>
      <c r="O49" s="20"/>
      <c r="P49" s="20"/>
      <c r="Q49" s="20"/>
      <c r="R49" s="37"/>
      <c r="S49" s="20"/>
    </row>
    <row r="50" spans="1:19" ht="15">
      <c r="A50" s="1" t="s">
        <v>73</v>
      </c>
      <c r="G50" s="8">
        <f t="shared" si="0"/>
        <v>0</v>
      </c>
      <c r="S50" s="8"/>
    </row>
    <row r="51" spans="1:19" ht="14.25">
      <c r="A51" s="3" t="s">
        <v>74</v>
      </c>
      <c r="B51" s="8">
        <v>142369</v>
      </c>
      <c r="C51" s="8">
        <v>0</v>
      </c>
      <c r="D51" s="8">
        <v>3566</v>
      </c>
      <c r="E51" s="8">
        <v>3188</v>
      </c>
      <c r="F51" s="8">
        <v>193</v>
      </c>
      <c r="G51" s="8">
        <f t="shared" si="0"/>
        <v>6947</v>
      </c>
      <c r="H51" s="8">
        <v>259</v>
      </c>
      <c r="I51" s="8">
        <v>20</v>
      </c>
      <c r="J51" s="8">
        <f t="shared" si="1"/>
        <v>279</v>
      </c>
      <c r="K51" s="8">
        <v>643</v>
      </c>
      <c r="L51" s="8">
        <f t="shared" si="2"/>
        <v>150238</v>
      </c>
      <c r="M51" s="27">
        <f t="shared" si="3"/>
        <v>1.4707298927089043</v>
      </c>
      <c r="N51" s="8">
        <v>12275</v>
      </c>
      <c r="O51" s="8">
        <v>8199</v>
      </c>
      <c r="P51" s="8">
        <v>61531</v>
      </c>
      <c r="Q51" s="8">
        <v>173929</v>
      </c>
      <c r="R51" s="27">
        <f t="shared" si="4"/>
        <v>1.7026489936565119</v>
      </c>
      <c r="S51" s="8">
        <v>102152</v>
      </c>
    </row>
    <row r="52" spans="1:19" ht="14.25">
      <c r="A52" s="3" t="s">
        <v>75</v>
      </c>
      <c r="B52" s="8">
        <v>173138</v>
      </c>
      <c r="C52" s="8">
        <v>0</v>
      </c>
      <c r="D52" s="8">
        <v>5684</v>
      </c>
      <c r="E52" s="8">
        <v>8271</v>
      </c>
      <c r="F52" s="8">
        <v>129</v>
      </c>
      <c r="G52" s="8">
        <f t="shared" si="0"/>
        <v>14084</v>
      </c>
      <c r="H52" s="8">
        <v>221</v>
      </c>
      <c r="I52" s="8">
        <v>0</v>
      </c>
      <c r="J52" s="8">
        <f t="shared" si="1"/>
        <v>221</v>
      </c>
      <c r="K52" s="8">
        <v>0</v>
      </c>
      <c r="L52" s="8">
        <f t="shared" si="2"/>
        <v>187443</v>
      </c>
      <c r="M52" s="27">
        <f t="shared" si="3"/>
        <v>2.223892461381487</v>
      </c>
      <c r="N52" s="8">
        <v>10538</v>
      </c>
      <c r="O52" s="8">
        <v>13016</v>
      </c>
      <c r="P52" s="8">
        <v>104688</v>
      </c>
      <c r="Q52" s="8">
        <v>278169</v>
      </c>
      <c r="R52" s="27">
        <f t="shared" si="4"/>
        <v>3.3002989820373489</v>
      </c>
      <c r="S52" s="8">
        <v>84286</v>
      </c>
    </row>
    <row r="53" spans="1:19" ht="14.25">
      <c r="A53" s="3" t="s">
        <v>76</v>
      </c>
      <c r="B53" s="8">
        <v>283606</v>
      </c>
      <c r="C53" s="8">
        <v>0</v>
      </c>
      <c r="D53" s="8">
        <v>4894</v>
      </c>
      <c r="E53" s="8">
        <v>6489</v>
      </c>
      <c r="F53" s="8">
        <v>31</v>
      </c>
      <c r="G53" s="8">
        <f t="shared" si="0"/>
        <v>11414</v>
      </c>
      <c r="H53" s="8">
        <v>391</v>
      </c>
      <c r="I53" s="8">
        <v>0</v>
      </c>
      <c r="J53" s="8">
        <f t="shared" si="1"/>
        <v>391</v>
      </c>
      <c r="K53" s="8">
        <v>669</v>
      </c>
      <c r="L53" s="8">
        <f t="shared" si="2"/>
        <v>296080</v>
      </c>
      <c r="M53" s="27">
        <f t="shared" si="3"/>
        <v>3.1231079185257848</v>
      </c>
      <c r="N53" s="8">
        <v>12921</v>
      </c>
      <c r="O53" s="8">
        <v>29854</v>
      </c>
      <c r="P53" s="8">
        <v>81589</v>
      </c>
      <c r="Q53" s="8">
        <v>287556</v>
      </c>
      <c r="R53" s="27">
        <f t="shared" si="4"/>
        <v>3.0331951520521501</v>
      </c>
      <c r="S53" s="8">
        <v>94803</v>
      </c>
    </row>
    <row r="54" spans="1:19" ht="14.25">
      <c r="A54" s="3" t="s">
        <v>77</v>
      </c>
      <c r="B54" s="8">
        <v>192400</v>
      </c>
      <c r="C54" s="8">
        <v>0</v>
      </c>
      <c r="D54" s="8">
        <v>3947</v>
      </c>
      <c r="E54" s="8">
        <v>10464</v>
      </c>
      <c r="F54" s="8">
        <v>32</v>
      </c>
      <c r="G54" s="8">
        <f t="shared" si="0"/>
        <v>14443</v>
      </c>
      <c r="H54" s="8">
        <v>191</v>
      </c>
      <c r="I54" s="8">
        <v>0</v>
      </c>
      <c r="J54" s="8">
        <f t="shared" si="1"/>
        <v>191</v>
      </c>
      <c r="K54" s="8">
        <v>1128</v>
      </c>
      <c r="L54" s="8">
        <f t="shared" si="2"/>
        <v>208162</v>
      </c>
      <c r="M54" s="27">
        <f t="shared" si="3"/>
        <v>2.054642543405091</v>
      </c>
      <c r="N54" s="8">
        <v>10917</v>
      </c>
      <c r="O54" s="8">
        <v>3475</v>
      </c>
      <c r="P54" s="8">
        <v>56488</v>
      </c>
      <c r="Q54" s="8">
        <v>339766</v>
      </c>
      <c r="R54" s="27">
        <f t="shared" si="4"/>
        <v>3.3536268790777095</v>
      </c>
      <c r="S54" s="8">
        <v>101313</v>
      </c>
    </row>
    <row r="55" spans="1:19" s="17" customFormat="1" ht="14.25">
      <c r="A55" s="2"/>
      <c r="B55" s="20"/>
      <c r="C55" s="20"/>
      <c r="D55" s="20"/>
      <c r="E55" s="20"/>
      <c r="F55" s="20"/>
      <c r="G55" s="20">
        <f t="shared" si="0"/>
        <v>0</v>
      </c>
      <c r="H55" s="20"/>
      <c r="I55" s="20"/>
      <c r="J55" s="20"/>
      <c r="K55" s="20"/>
      <c r="L55" s="20"/>
      <c r="M55" s="37"/>
      <c r="N55" s="20"/>
      <c r="O55" s="20"/>
      <c r="P55" s="20"/>
      <c r="Q55" s="20"/>
      <c r="R55" s="37"/>
      <c r="S55" s="20"/>
    </row>
    <row r="56" spans="1:19" ht="15">
      <c r="A56" s="1" t="s">
        <v>78</v>
      </c>
      <c r="G56" s="8">
        <f t="shared" si="0"/>
        <v>0</v>
      </c>
      <c r="S56" s="8"/>
    </row>
    <row r="57" spans="1:19" ht="14.25">
      <c r="A57" s="3" t="s">
        <v>79</v>
      </c>
      <c r="B57" s="8">
        <v>291971</v>
      </c>
      <c r="C57" s="8">
        <v>0</v>
      </c>
      <c r="D57" s="8">
        <v>14161</v>
      </c>
      <c r="E57" s="8">
        <v>17975</v>
      </c>
      <c r="F57" s="8">
        <v>34</v>
      </c>
      <c r="G57" s="8">
        <f t="shared" si="0"/>
        <v>32170</v>
      </c>
      <c r="H57" s="8">
        <v>562</v>
      </c>
      <c r="I57" s="8">
        <v>0</v>
      </c>
      <c r="J57" s="8">
        <f t="shared" si="1"/>
        <v>562</v>
      </c>
      <c r="K57" s="8">
        <v>480</v>
      </c>
      <c r="L57" s="8">
        <f t="shared" si="2"/>
        <v>325183</v>
      </c>
      <c r="M57" s="27">
        <f t="shared" si="3"/>
        <v>1.5894995649666148</v>
      </c>
      <c r="N57" s="8">
        <v>27840</v>
      </c>
      <c r="O57" s="8">
        <v>18715</v>
      </c>
      <c r="P57" s="8">
        <v>192836</v>
      </c>
      <c r="Q57" s="8">
        <v>778421</v>
      </c>
      <c r="R57" s="27">
        <f t="shared" si="4"/>
        <v>3.8049339629097378</v>
      </c>
      <c r="S57" s="8">
        <v>204582</v>
      </c>
    </row>
    <row r="58" spans="1:19" ht="14.25">
      <c r="A58" s="3" t="s">
        <v>80</v>
      </c>
      <c r="B58" s="8">
        <v>561380</v>
      </c>
      <c r="C58" s="8">
        <v>8235</v>
      </c>
      <c r="D58" s="8">
        <v>31967</v>
      </c>
      <c r="E58" s="8">
        <v>31206</v>
      </c>
      <c r="F58" s="8">
        <v>44</v>
      </c>
      <c r="G58" s="8">
        <f t="shared" si="0"/>
        <v>71452</v>
      </c>
      <c r="H58" s="8">
        <v>895</v>
      </c>
      <c r="I58" s="8">
        <v>0</v>
      </c>
      <c r="J58" s="8">
        <f t="shared" si="1"/>
        <v>895</v>
      </c>
      <c r="K58" s="8">
        <v>2086</v>
      </c>
      <c r="L58" s="8">
        <f t="shared" si="2"/>
        <v>635813</v>
      </c>
      <c r="M58" s="27">
        <f t="shared" si="3"/>
        <v>2.5427841277204992</v>
      </c>
      <c r="N58" s="8">
        <v>44788</v>
      </c>
      <c r="O58" s="8">
        <v>10802</v>
      </c>
      <c r="P58" s="8">
        <v>368026</v>
      </c>
      <c r="Q58" s="8">
        <v>1429151</v>
      </c>
      <c r="R58" s="27">
        <f t="shared" si="4"/>
        <v>5.71555233836974</v>
      </c>
      <c r="S58" s="8">
        <v>250046</v>
      </c>
    </row>
    <row r="59" spans="1:19" ht="14.25">
      <c r="A59" s="3" t="s">
        <v>81</v>
      </c>
      <c r="B59" s="8">
        <v>176851</v>
      </c>
      <c r="C59" s="8">
        <v>0</v>
      </c>
      <c r="D59" s="8">
        <v>7150</v>
      </c>
      <c r="E59" s="8">
        <v>5118</v>
      </c>
      <c r="F59" s="8">
        <v>297</v>
      </c>
      <c r="G59" s="8">
        <f t="shared" si="0"/>
        <v>12565</v>
      </c>
      <c r="H59" s="8">
        <v>436</v>
      </c>
      <c r="I59" s="8">
        <v>0</v>
      </c>
      <c r="J59" s="8">
        <f t="shared" si="1"/>
        <v>436</v>
      </c>
      <c r="K59" s="8">
        <v>0</v>
      </c>
      <c r="L59" s="8">
        <f t="shared" si="2"/>
        <v>189852</v>
      </c>
      <c r="M59" s="27">
        <f t="shared" si="3"/>
        <v>0.97957793715494557</v>
      </c>
      <c r="N59" s="8">
        <v>22563</v>
      </c>
      <c r="O59" s="8">
        <v>8901</v>
      </c>
      <c r="P59" s="8">
        <v>154479</v>
      </c>
      <c r="Q59" s="8">
        <v>632433</v>
      </c>
      <c r="R59" s="27">
        <f t="shared" si="4"/>
        <v>3.2631597956761778</v>
      </c>
      <c r="S59" s="8">
        <v>193810</v>
      </c>
    </row>
    <row r="60" spans="1:19" ht="14.25">
      <c r="A60" s="3" t="s">
        <v>82</v>
      </c>
      <c r="B60" s="8">
        <v>280249</v>
      </c>
      <c r="C60" s="8">
        <v>0</v>
      </c>
      <c r="D60" s="8">
        <v>15223</v>
      </c>
      <c r="E60" s="8">
        <v>21701</v>
      </c>
      <c r="F60" s="8">
        <v>35</v>
      </c>
      <c r="G60" s="8">
        <f t="shared" si="0"/>
        <v>36959</v>
      </c>
      <c r="H60" s="8">
        <v>936</v>
      </c>
      <c r="I60" s="8">
        <v>0</v>
      </c>
      <c r="J60" s="8">
        <f t="shared" si="1"/>
        <v>936</v>
      </c>
      <c r="K60" s="8">
        <v>28938</v>
      </c>
      <c r="L60" s="8">
        <f t="shared" si="2"/>
        <v>347082</v>
      </c>
      <c r="M60" s="27">
        <f t="shared" si="3"/>
        <v>2.2079148086183755</v>
      </c>
      <c r="N60" s="8">
        <v>21762</v>
      </c>
      <c r="O60" s="8">
        <v>5974</v>
      </c>
      <c r="P60" s="8">
        <v>225386</v>
      </c>
      <c r="Q60" s="8">
        <v>883564</v>
      </c>
      <c r="R60" s="27">
        <f t="shared" si="4"/>
        <v>5.620671887225746</v>
      </c>
      <c r="S60" s="8">
        <v>157199</v>
      </c>
    </row>
    <row r="61" spans="1:19" ht="14.25">
      <c r="A61" s="3" t="s">
        <v>83</v>
      </c>
      <c r="B61" s="8">
        <v>545975</v>
      </c>
      <c r="C61" s="8">
        <v>0</v>
      </c>
      <c r="D61" s="8">
        <v>21811</v>
      </c>
      <c r="E61" s="8">
        <v>30990</v>
      </c>
      <c r="F61" s="8">
        <v>499</v>
      </c>
      <c r="G61" s="8">
        <f t="shared" si="0"/>
        <v>53300</v>
      </c>
      <c r="H61" s="8">
        <v>922</v>
      </c>
      <c r="I61" s="8">
        <v>24</v>
      </c>
      <c r="J61" s="8">
        <f t="shared" si="1"/>
        <v>946</v>
      </c>
      <c r="K61" s="8">
        <v>317</v>
      </c>
      <c r="L61" s="8">
        <f t="shared" si="2"/>
        <v>600538</v>
      </c>
      <c r="M61" s="27">
        <f t="shared" si="3"/>
        <v>2.4084621708877259</v>
      </c>
      <c r="N61" s="8">
        <v>30658</v>
      </c>
      <c r="O61" s="8">
        <v>2517</v>
      </c>
      <c r="P61" s="8">
        <v>170451</v>
      </c>
      <c r="Q61" s="8">
        <v>544235</v>
      </c>
      <c r="R61" s="27">
        <f t="shared" si="4"/>
        <v>2.1826585654414568</v>
      </c>
      <c r="S61" s="8">
        <v>249345</v>
      </c>
    </row>
    <row r="62" spans="1:19" s="17" customFormat="1" ht="14.25">
      <c r="A62" s="2"/>
      <c r="B62" s="20"/>
      <c r="C62" s="20"/>
      <c r="D62" s="20"/>
      <c r="E62" s="20"/>
      <c r="F62" s="20"/>
      <c r="G62" s="20">
        <f t="shared" si="0"/>
        <v>0</v>
      </c>
      <c r="H62" s="20"/>
      <c r="I62" s="20"/>
      <c r="J62" s="20"/>
      <c r="K62" s="20"/>
      <c r="L62" s="20"/>
      <c r="M62" s="37"/>
      <c r="N62" s="20"/>
      <c r="O62" s="20"/>
      <c r="P62" s="20"/>
      <c r="Q62" s="20"/>
      <c r="R62" s="37"/>
      <c r="S62" s="20"/>
    </row>
    <row r="63" spans="1:19" ht="15">
      <c r="A63" s="1" t="s">
        <v>795</v>
      </c>
      <c r="G63" s="8">
        <f t="shared" si="0"/>
        <v>0</v>
      </c>
      <c r="S63" s="8"/>
    </row>
    <row r="64" spans="1:19" ht="14.25">
      <c r="A64" s="3" t="s">
        <v>85</v>
      </c>
      <c r="B64" s="8">
        <v>8543</v>
      </c>
      <c r="C64" s="8">
        <v>0</v>
      </c>
      <c r="D64" s="8">
        <v>290</v>
      </c>
      <c r="E64" s="8">
        <v>842</v>
      </c>
      <c r="F64" s="8">
        <v>31</v>
      </c>
      <c r="G64" s="8">
        <f t="shared" si="0"/>
        <v>1163</v>
      </c>
      <c r="H64" s="8">
        <v>34</v>
      </c>
      <c r="I64" s="8">
        <v>0</v>
      </c>
      <c r="J64" s="8">
        <f t="shared" si="1"/>
        <v>34</v>
      </c>
      <c r="K64" s="8">
        <v>0</v>
      </c>
      <c r="L64" s="8">
        <f t="shared" si="2"/>
        <v>9740</v>
      </c>
      <c r="M64" s="27">
        <f t="shared" si="3"/>
        <v>2.6488985586075606</v>
      </c>
      <c r="N64" s="8">
        <v>1486</v>
      </c>
      <c r="O64" s="8">
        <v>48</v>
      </c>
      <c r="P64" s="8">
        <v>1339</v>
      </c>
      <c r="Q64" s="8">
        <v>10481</v>
      </c>
      <c r="R64" s="27">
        <f t="shared" si="4"/>
        <v>2.850421539298341</v>
      </c>
      <c r="S64" s="8">
        <v>3677</v>
      </c>
    </row>
    <row r="65" spans="1:19" ht="14.25">
      <c r="A65" s="3" t="s">
        <v>86</v>
      </c>
      <c r="B65" s="8">
        <v>20765</v>
      </c>
      <c r="C65" s="8">
        <v>0</v>
      </c>
      <c r="D65" s="8">
        <v>0</v>
      </c>
      <c r="E65" s="8">
        <v>200</v>
      </c>
      <c r="F65" s="8">
        <v>31</v>
      </c>
      <c r="G65" s="8">
        <f t="shared" si="0"/>
        <v>231</v>
      </c>
      <c r="H65" s="8">
        <v>0</v>
      </c>
      <c r="I65" s="8">
        <v>0</v>
      </c>
      <c r="J65" s="8">
        <f t="shared" si="1"/>
        <v>0</v>
      </c>
      <c r="K65" s="8">
        <v>2</v>
      </c>
      <c r="L65" s="8">
        <f t="shared" si="2"/>
        <v>20998</v>
      </c>
      <c r="M65" s="27">
        <f t="shared" si="3"/>
        <v>1.2123556581986143</v>
      </c>
      <c r="N65" s="8">
        <v>4973</v>
      </c>
      <c r="O65" s="8">
        <v>45014</v>
      </c>
      <c r="P65" s="8">
        <v>33594</v>
      </c>
      <c r="Q65" s="8">
        <v>119981</v>
      </c>
      <c r="R65" s="27">
        <f t="shared" si="4"/>
        <v>6.9273094688221706</v>
      </c>
      <c r="S65" s="8">
        <v>17320</v>
      </c>
    </row>
    <row r="66" spans="1:19">
      <c r="G66" s="8">
        <f t="shared" si="0"/>
        <v>0</v>
      </c>
      <c r="J66" s="8">
        <f t="shared" si="1"/>
        <v>0</v>
      </c>
      <c r="S66" s="8"/>
    </row>
    <row r="67" spans="1:19">
      <c r="A67" s="9" t="s">
        <v>99</v>
      </c>
      <c r="B67" s="12">
        <f>SUM(B4:B66)</f>
        <v>5622633</v>
      </c>
      <c r="C67" s="12">
        <f>SUM(C4:C66)</f>
        <v>8760</v>
      </c>
      <c r="D67" s="12">
        <f>SUM(D4:D66)</f>
        <v>187769</v>
      </c>
      <c r="E67" s="12">
        <f>SUM(E4:E66)</f>
        <v>223387</v>
      </c>
      <c r="F67" s="12">
        <f>SUM(F4:F66)</f>
        <v>2656</v>
      </c>
      <c r="G67" s="12">
        <f t="shared" si="0"/>
        <v>422572</v>
      </c>
      <c r="H67" s="12">
        <f>SUM(H4:H66)</f>
        <v>10366</v>
      </c>
      <c r="I67" s="12">
        <f>SUM(I4:I66)</f>
        <v>48</v>
      </c>
      <c r="J67" s="12">
        <f t="shared" si="1"/>
        <v>10414</v>
      </c>
      <c r="K67" s="12">
        <f>SUM(K4:K66)</f>
        <v>82929</v>
      </c>
      <c r="L67" s="12">
        <f t="shared" si="2"/>
        <v>6138548</v>
      </c>
      <c r="M67" s="34">
        <f t="shared" si="3"/>
        <v>2.1014594562026203</v>
      </c>
      <c r="N67" s="12">
        <f>SUM(N4:N66)</f>
        <v>342972</v>
      </c>
      <c r="O67" s="12">
        <f>SUM(O4:O66)</f>
        <v>257483</v>
      </c>
      <c r="P67" s="12">
        <f>SUM(P4:P66)</f>
        <v>2370057</v>
      </c>
      <c r="Q67" s="12">
        <f>SUM(Q4:Q66)</f>
        <v>9296070</v>
      </c>
      <c r="R67" s="34">
        <f t="shared" si="4"/>
        <v>3.1823998455370055</v>
      </c>
      <c r="S67" s="12">
        <v>2921088</v>
      </c>
    </row>
    <row r="69" spans="1:19" ht="24.75" customHeight="1">
      <c r="A69" s="102" t="s">
        <v>796</v>
      </c>
      <c r="B69" s="103"/>
      <c r="C69" s="103"/>
      <c r="D69" s="103"/>
      <c r="E69" s="103"/>
    </row>
  </sheetData>
  <mergeCells count="1">
    <mergeCell ref="A69:E69"/>
  </mergeCells>
  <phoneticPr fontId="4" type="noConversion"/>
  <pageMargins left="0.75" right="0.75" top="1" bottom="1" header="0.5" footer="0.5"/>
  <pageSetup scale="47" orientation="landscape" horizontalDpi="4294967293" r:id="rId1"/>
  <headerFooter alignWithMargins="0">
    <oddHeader>&amp;C&amp;"Arial,Bold"&amp;14Public Library System Materials FY05</oddHeader>
    <oddFooter>&amp;L&amp;8Mississippi Public Library Sstatistics, FY05, Public Library Materials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0"/>
  <sheetViews>
    <sheetView workbookViewId="0">
      <selection activeCell="A5" sqref="A5"/>
    </sheetView>
  </sheetViews>
  <sheetFormatPr defaultRowHeight="12.75"/>
  <cols>
    <col min="1" max="1" width="57.7109375" bestFit="1" customWidth="1"/>
    <col min="2" max="2" width="10.85546875" style="8" customWidth="1"/>
    <col min="3" max="3" width="10.7109375" style="8" customWidth="1"/>
    <col min="4" max="4" width="12" style="8" customWidth="1"/>
    <col min="5" max="5" width="12.140625" style="8" customWidth="1"/>
    <col min="6" max="6" width="12.28515625" style="8" customWidth="1"/>
    <col min="7" max="7" width="9.140625" style="8"/>
    <col min="8" max="8" width="9.140625" style="27"/>
    <col min="9" max="9" width="13" style="8" customWidth="1"/>
    <col min="10" max="10" width="12.42578125" style="27" customWidth="1"/>
    <col min="11" max="11" width="11.85546875" customWidth="1"/>
    <col min="12" max="12" width="12.85546875" style="8" customWidth="1"/>
    <col min="13" max="13" width="12.140625" customWidth="1"/>
    <col min="14" max="14" width="12.140625" style="8" customWidth="1"/>
    <col min="15" max="15" width="16.85546875" customWidth="1"/>
    <col min="16" max="16" width="13.140625" customWidth="1"/>
    <col min="17" max="17" width="11.7109375" customWidth="1"/>
    <col min="18" max="18" width="9.140625" style="8"/>
    <col min="19" max="19" width="0" hidden="1" customWidth="1"/>
  </cols>
  <sheetData>
    <row r="1" spans="1:19" ht="15">
      <c r="A1" s="1" t="s">
        <v>31</v>
      </c>
      <c r="B1" s="106" t="s">
        <v>144</v>
      </c>
      <c r="C1" s="106"/>
      <c r="D1" s="106"/>
      <c r="E1" s="106"/>
      <c r="F1" s="30"/>
      <c r="G1" s="30"/>
      <c r="H1" s="29"/>
      <c r="I1" s="30"/>
      <c r="J1" s="28"/>
      <c r="K1" s="4"/>
      <c r="L1" s="33"/>
      <c r="M1" s="4"/>
      <c r="N1" s="33"/>
      <c r="O1" s="107" t="s">
        <v>145</v>
      </c>
      <c r="P1" s="11"/>
      <c r="Q1" s="109" t="s">
        <v>146</v>
      </c>
      <c r="R1" s="109"/>
    </row>
    <row r="2" spans="1:19" ht="47.25" customHeight="1">
      <c r="A2" s="2"/>
      <c r="B2" s="6" t="s">
        <v>147</v>
      </c>
      <c r="C2" s="6" t="s">
        <v>148</v>
      </c>
      <c r="D2" s="6" t="s">
        <v>149</v>
      </c>
      <c r="E2" s="6" t="s">
        <v>150</v>
      </c>
      <c r="F2" s="6" t="s">
        <v>151</v>
      </c>
      <c r="G2" s="6" t="s">
        <v>152</v>
      </c>
      <c r="H2" s="10" t="s">
        <v>153</v>
      </c>
      <c r="I2" s="6" t="s">
        <v>154</v>
      </c>
      <c r="J2" s="10" t="s">
        <v>161</v>
      </c>
      <c r="K2" s="5" t="s">
        <v>160</v>
      </c>
      <c r="L2" s="6" t="s">
        <v>155</v>
      </c>
      <c r="M2" s="5" t="s">
        <v>159</v>
      </c>
      <c r="N2" s="6" t="s">
        <v>156</v>
      </c>
      <c r="O2" s="108"/>
      <c r="P2" s="5" t="s">
        <v>157</v>
      </c>
      <c r="Q2" s="5" t="s">
        <v>790</v>
      </c>
      <c r="R2" s="6" t="s">
        <v>158</v>
      </c>
    </row>
    <row r="3" spans="1:19" ht="15">
      <c r="A3" s="1" t="s">
        <v>32</v>
      </c>
    </row>
    <row r="4" spans="1:19" ht="14.25">
      <c r="A4" s="3" t="s">
        <v>33</v>
      </c>
      <c r="B4" s="8">
        <v>0</v>
      </c>
      <c r="C4" s="8">
        <v>0</v>
      </c>
      <c r="D4" s="14">
        <v>3</v>
      </c>
      <c r="E4" s="8">
        <v>2</v>
      </c>
      <c r="F4" s="8">
        <v>1802</v>
      </c>
      <c r="G4" s="8">
        <v>9249</v>
      </c>
      <c r="H4" s="27">
        <f t="shared" ref="H4:H12" si="0">(G4/S4)</f>
        <v>1.1779164544065206</v>
      </c>
      <c r="I4" s="8">
        <v>3702</v>
      </c>
      <c r="J4" s="27">
        <f t="shared" ref="J4:J12" si="1">(I4/S4)</f>
        <v>0.47147223637289865</v>
      </c>
      <c r="K4" s="8">
        <v>2</v>
      </c>
      <c r="L4" s="8">
        <v>57</v>
      </c>
      <c r="M4" s="8">
        <v>4</v>
      </c>
      <c r="N4" s="8">
        <v>98</v>
      </c>
      <c r="O4">
        <v>0</v>
      </c>
      <c r="P4">
        <v>0</v>
      </c>
      <c r="Q4">
        <v>7</v>
      </c>
      <c r="R4" s="8">
        <v>1971</v>
      </c>
      <c r="S4" s="8">
        <v>7852</v>
      </c>
    </row>
    <row r="5" spans="1:19" ht="14.25">
      <c r="A5" s="3" t="s">
        <v>34</v>
      </c>
      <c r="B5" s="8">
        <v>0</v>
      </c>
      <c r="C5" s="8">
        <v>0</v>
      </c>
      <c r="D5" s="14">
        <v>17</v>
      </c>
      <c r="E5" s="8">
        <v>15</v>
      </c>
      <c r="F5" s="8">
        <v>1852</v>
      </c>
      <c r="G5" s="8">
        <v>11377</v>
      </c>
      <c r="H5" s="27">
        <f t="shared" si="0"/>
        <v>1.0942579590266424</v>
      </c>
      <c r="I5" s="8">
        <v>4244</v>
      </c>
      <c r="J5" s="27">
        <f t="shared" si="1"/>
        <v>0.40819467153986727</v>
      </c>
      <c r="K5" s="8">
        <v>3</v>
      </c>
      <c r="L5" s="8">
        <v>104</v>
      </c>
      <c r="M5" s="8">
        <v>14</v>
      </c>
      <c r="N5" s="8">
        <v>1111</v>
      </c>
      <c r="O5" s="8">
        <v>0</v>
      </c>
      <c r="P5" s="8">
        <v>0</v>
      </c>
      <c r="Q5" s="8">
        <v>4</v>
      </c>
      <c r="R5" s="8">
        <v>622</v>
      </c>
      <c r="S5" s="8">
        <v>10397</v>
      </c>
    </row>
    <row r="6" spans="1:19" ht="14.25">
      <c r="A6" s="3" t="s">
        <v>35</v>
      </c>
      <c r="B6" s="8">
        <v>0</v>
      </c>
      <c r="C6" s="8">
        <v>0</v>
      </c>
      <c r="D6" s="14">
        <v>18</v>
      </c>
      <c r="E6" s="8">
        <v>14</v>
      </c>
      <c r="F6" s="8">
        <v>5898</v>
      </c>
      <c r="G6" s="8">
        <v>35928</v>
      </c>
      <c r="H6" s="27">
        <f t="shared" si="0"/>
        <v>3.1263487643578141</v>
      </c>
      <c r="I6" s="8">
        <v>4191</v>
      </c>
      <c r="J6" s="27">
        <f t="shared" si="1"/>
        <v>0.36468847894187262</v>
      </c>
      <c r="K6" s="8">
        <v>71</v>
      </c>
      <c r="L6" s="8">
        <v>1188</v>
      </c>
      <c r="M6" s="8">
        <v>104</v>
      </c>
      <c r="N6" s="8">
        <v>1534</v>
      </c>
      <c r="O6" s="8">
        <v>1</v>
      </c>
      <c r="P6" s="8">
        <v>250</v>
      </c>
      <c r="Q6" s="8">
        <v>6</v>
      </c>
      <c r="R6" s="8">
        <v>7828</v>
      </c>
      <c r="S6" s="8">
        <v>11492</v>
      </c>
    </row>
    <row r="7" spans="1:19" ht="14.25">
      <c r="A7" s="3" t="s">
        <v>36</v>
      </c>
      <c r="B7" s="8">
        <v>0</v>
      </c>
      <c r="C7" s="8">
        <v>0</v>
      </c>
      <c r="D7" s="14">
        <v>119</v>
      </c>
      <c r="E7" s="8">
        <v>99</v>
      </c>
      <c r="F7" s="8">
        <v>30828</v>
      </c>
      <c r="G7" s="8">
        <v>32315</v>
      </c>
      <c r="H7" s="27">
        <f t="shared" si="0"/>
        <v>3.0697254678445902</v>
      </c>
      <c r="I7" s="8">
        <v>6356</v>
      </c>
      <c r="J7" s="27">
        <f t="shared" si="1"/>
        <v>0.60378075425097366</v>
      </c>
      <c r="K7" s="8">
        <v>98</v>
      </c>
      <c r="L7" s="8">
        <v>1202</v>
      </c>
      <c r="M7" s="8">
        <v>160</v>
      </c>
      <c r="N7" s="8">
        <v>2197</v>
      </c>
      <c r="O7" s="8">
        <v>2</v>
      </c>
      <c r="P7" s="8">
        <v>306</v>
      </c>
      <c r="Q7" s="8">
        <v>9</v>
      </c>
      <c r="R7" s="8">
        <v>6763</v>
      </c>
      <c r="S7" s="8">
        <v>10527</v>
      </c>
    </row>
    <row r="8" spans="1:19" ht="14.25">
      <c r="A8" s="3" t="s">
        <v>37</v>
      </c>
      <c r="B8" s="8">
        <v>0</v>
      </c>
      <c r="C8" s="8">
        <v>0</v>
      </c>
      <c r="D8" s="14">
        <v>0</v>
      </c>
      <c r="E8" s="8">
        <v>0</v>
      </c>
      <c r="F8" s="8">
        <v>4000</v>
      </c>
      <c r="G8" s="8">
        <v>18000</v>
      </c>
      <c r="H8" s="27">
        <f t="shared" si="0"/>
        <v>1.8923465096719934</v>
      </c>
      <c r="I8" s="8">
        <v>6600</v>
      </c>
      <c r="J8" s="27">
        <f t="shared" si="1"/>
        <v>0.69386038687973084</v>
      </c>
      <c r="K8" s="8">
        <v>0</v>
      </c>
      <c r="L8" s="8">
        <v>0</v>
      </c>
      <c r="M8" s="8">
        <v>43</v>
      </c>
      <c r="N8" s="8">
        <v>860</v>
      </c>
      <c r="O8" s="8">
        <v>0</v>
      </c>
      <c r="P8" s="8">
        <v>0</v>
      </c>
      <c r="Q8" s="8">
        <v>6</v>
      </c>
      <c r="R8" s="8">
        <v>9000</v>
      </c>
      <c r="S8" s="8">
        <v>9512</v>
      </c>
    </row>
    <row r="9" spans="1:19" ht="14.25">
      <c r="A9" s="3" t="s">
        <v>38</v>
      </c>
      <c r="B9" s="8">
        <v>0</v>
      </c>
      <c r="C9" s="8">
        <v>0</v>
      </c>
      <c r="D9" s="14">
        <v>18</v>
      </c>
      <c r="E9" s="8">
        <v>17</v>
      </c>
      <c r="F9" s="8">
        <v>2556</v>
      </c>
      <c r="G9" s="8">
        <v>17400</v>
      </c>
      <c r="H9" s="27">
        <f t="shared" si="0"/>
        <v>1.4259957384035404</v>
      </c>
      <c r="I9" s="8">
        <v>7474</v>
      </c>
      <c r="J9" s="27">
        <f t="shared" si="1"/>
        <v>0.61252253728896899</v>
      </c>
      <c r="K9" s="8">
        <v>30</v>
      </c>
      <c r="L9" s="8">
        <v>175</v>
      </c>
      <c r="M9" s="8">
        <v>36</v>
      </c>
      <c r="N9" s="8">
        <v>1050</v>
      </c>
      <c r="O9" s="8">
        <v>20</v>
      </c>
      <c r="P9" s="8">
        <v>1200</v>
      </c>
      <c r="Q9" s="8">
        <v>19</v>
      </c>
      <c r="R9" s="8">
        <v>6266</v>
      </c>
      <c r="S9" s="8">
        <v>12202</v>
      </c>
    </row>
    <row r="10" spans="1:19" ht="14.25">
      <c r="A10" s="3" t="s">
        <v>97</v>
      </c>
      <c r="B10" s="8">
        <v>0</v>
      </c>
      <c r="C10" s="8">
        <v>0</v>
      </c>
      <c r="D10" s="14">
        <v>0</v>
      </c>
      <c r="E10" s="8">
        <v>0</v>
      </c>
      <c r="F10" s="8">
        <v>1749</v>
      </c>
      <c r="G10" s="8">
        <v>13164</v>
      </c>
      <c r="H10" s="27">
        <f t="shared" si="0"/>
        <v>1.6714068054850177</v>
      </c>
      <c r="I10" s="8">
        <v>2035</v>
      </c>
      <c r="J10" s="27">
        <f t="shared" si="1"/>
        <v>0.25837988826815644</v>
      </c>
      <c r="K10" s="8">
        <v>30</v>
      </c>
      <c r="L10" s="8">
        <v>2449</v>
      </c>
      <c r="M10" s="8">
        <v>35</v>
      </c>
      <c r="N10" s="8">
        <v>4494</v>
      </c>
      <c r="O10" s="8">
        <v>24</v>
      </c>
      <c r="P10" s="8">
        <v>2045</v>
      </c>
      <c r="Q10" s="8">
        <v>8</v>
      </c>
      <c r="R10" s="8">
        <v>3561</v>
      </c>
      <c r="S10" s="8">
        <v>7876</v>
      </c>
    </row>
    <row r="11" spans="1:19" ht="14.25">
      <c r="A11" s="3" t="s">
        <v>39</v>
      </c>
      <c r="B11" s="8">
        <v>0</v>
      </c>
      <c r="C11" s="8">
        <v>0</v>
      </c>
      <c r="D11" s="14">
        <v>58</v>
      </c>
      <c r="E11" s="8">
        <v>54</v>
      </c>
      <c r="F11" s="8">
        <v>649</v>
      </c>
      <c r="G11" s="8">
        <v>4783</v>
      </c>
      <c r="H11" s="27">
        <f t="shared" si="0"/>
        <v>0.3370446057360299</v>
      </c>
      <c r="I11" s="8">
        <v>3863</v>
      </c>
      <c r="J11" s="27">
        <f t="shared" si="1"/>
        <v>0.27221478401803961</v>
      </c>
      <c r="K11" s="8">
        <v>12</v>
      </c>
      <c r="L11" s="8">
        <v>295</v>
      </c>
      <c r="M11" s="8">
        <v>64</v>
      </c>
      <c r="N11" s="8">
        <v>902</v>
      </c>
      <c r="O11" s="8">
        <v>4</v>
      </c>
      <c r="P11" s="8">
        <v>160</v>
      </c>
      <c r="Q11" s="8">
        <v>8</v>
      </c>
      <c r="R11" s="8">
        <v>630</v>
      </c>
      <c r="S11" s="8">
        <v>14191</v>
      </c>
    </row>
    <row r="12" spans="1:19" ht="14.25">
      <c r="A12" s="3" t="s">
        <v>40</v>
      </c>
      <c r="B12" s="8">
        <v>0</v>
      </c>
      <c r="C12" s="8">
        <v>0</v>
      </c>
      <c r="D12" s="14">
        <v>11</v>
      </c>
      <c r="E12" s="8">
        <v>7</v>
      </c>
      <c r="F12" s="8">
        <v>416</v>
      </c>
      <c r="G12" s="8">
        <v>9322</v>
      </c>
      <c r="H12" s="27">
        <f t="shared" si="0"/>
        <v>0.69479019154803612</v>
      </c>
      <c r="I12" s="8">
        <v>1464</v>
      </c>
      <c r="J12" s="27">
        <f t="shared" si="1"/>
        <v>0.10911530148319297</v>
      </c>
      <c r="K12" s="8">
        <v>13</v>
      </c>
      <c r="L12" s="8">
        <v>231</v>
      </c>
      <c r="M12" s="8">
        <v>26</v>
      </c>
      <c r="N12" s="8">
        <v>471</v>
      </c>
      <c r="O12" s="8">
        <v>2</v>
      </c>
      <c r="P12" s="8">
        <v>106</v>
      </c>
      <c r="Q12" s="8">
        <v>5</v>
      </c>
      <c r="R12" s="8">
        <v>1791</v>
      </c>
      <c r="S12" s="8">
        <v>13417</v>
      </c>
    </row>
    <row r="13" spans="1:19" s="17" customFormat="1" ht="14.25">
      <c r="A13" s="2"/>
      <c r="B13" s="20"/>
      <c r="C13" s="20"/>
      <c r="D13" s="18"/>
      <c r="E13" s="20"/>
      <c r="F13" s="20"/>
      <c r="G13" s="20"/>
      <c r="H13" s="37"/>
      <c r="I13" s="20"/>
      <c r="J13" s="37"/>
      <c r="K13" s="20"/>
      <c r="L13" s="20"/>
      <c r="M13" s="20"/>
      <c r="N13" s="20"/>
      <c r="R13" s="20"/>
      <c r="S13" s="20"/>
    </row>
    <row r="14" spans="1:19" ht="15">
      <c r="A14" s="1" t="s">
        <v>41</v>
      </c>
      <c r="D14" s="14"/>
      <c r="K14" s="8"/>
      <c r="M14" s="8"/>
      <c r="S14" s="8"/>
    </row>
    <row r="15" spans="1:19" ht="14.25">
      <c r="A15" s="3" t="s">
        <v>42</v>
      </c>
      <c r="B15" s="8">
        <v>0</v>
      </c>
      <c r="C15" s="8">
        <v>0</v>
      </c>
      <c r="D15" s="14">
        <v>636</v>
      </c>
      <c r="E15" s="8">
        <v>499</v>
      </c>
      <c r="F15" s="8">
        <v>3988</v>
      </c>
      <c r="G15" s="8">
        <v>48569</v>
      </c>
      <c r="H15" s="27">
        <f t="shared" ref="H15:H46" si="2">(G15/S15)</f>
        <v>1.2569291684997801</v>
      </c>
      <c r="I15" s="8">
        <v>30878</v>
      </c>
      <c r="J15" s="27">
        <f t="shared" ref="J15:J46" si="3">(I15/S15)</f>
        <v>0.79909940218938436</v>
      </c>
      <c r="K15" s="8">
        <v>79</v>
      </c>
      <c r="L15" s="8">
        <v>1350</v>
      </c>
      <c r="M15" s="8">
        <v>89</v>
      </c>
      <c r="N15" s="8">
        <v>1550</v>
      </c>
      <c r="O15">
        <v>4</v>
      </c>
      <c r="P15">
        <v>122</v>
      </c>
      <c r="Q15">
        <v>68</v>
      </c>
      <c r="R15" s="8">
        <v>3988</v>
      </c>
      <c r="S15" s="8">
        <v>38641</v>
      </c>
    </row>
    <row r="16" spans="1:19" ht="14.25">
      <c r="A16" s="3" t="s">
        <v>43</v>
      </c>
      <c r="B16" s="8">
        <v>270</v>
      </c>
      <c r="C16" s="8">
        <v>186</v>
      </c>
      <c r="D16" s="14">
        <v>467</v>
      </c>
      <c r="E16" s="8">
        <v>367</v>
      </c>
      <c r="F16" s="8">
        <v>10930</v>
      </c>
      <c r="G16" s="8">
        <v>68694</v>
      </c>
      <c r="H16" s="27">
        <f t="shared" si="2"/>
        <v>2.3685952692917729</v>
      </c>
      <c r="I16" s="8">
        <v>13603</v>
      </c>
      <c r="J16" s="27">
        <f t="shared" si="3"/>
        <v>0.46903661816426451</v>
      </c>
      <c r="K16" s="8">
        <v>57</v>
      </c>
      <c r="L16" s="8">
        <v>3906</v>
      </c>
      <c r="M16" s="8">
        <v>119</v>
      </c>
      <c r="N16" s="8">
        <v>4446</v>
      </c>
      <c r="O16" s="8">
        <v>6</v>
      </c>
      <c r="P16" s="8">
        <v>392</v>
      </c>
      <c r="Q16" s="8">
        <v>11</v>
      </c>
      <c r="R16" s="8">
        <v>11404</v>
      </c>
      <c r="S16" s="8">
        <v>29002</v>
      </c>
    </row>
    <row r="17" spans="1:19" ht="14.25">
      <c r="A17" s="3" t="s">
        <v>44</v>
      </c>
      <c r="B17" s="8">
        <v>0</v>
      </c>
      <c r="C17" s="8">
        <v>0</v>
      </c>
      <c r="D17" s="14">
        <v>252</v>
      </c>
      <c r="E17" s="8">
        <v>165</v>
      </c>
      <c r="F17" s="8">
        <v>15551</v>
      </c>
      <c r="G17" s="8">
        <v>83078</v>
      </c>
      <c r="H17" s="27">
        <f t="shared" si="2"/>
        <v>2.1525028500362731</v>
      </c>
      <c r="I17" s="8">
        <v>13606</v>
      </c>
      <c r="J17" s="27">
        <f t="shared" si="3"/>
        <v>0.35252357757280545</v>
      </c>
      <c r="K17" s="8">
        <v>233</v>
      </c>
      <c r="L17" s="8">
        <v>8305</v>
      </c>
      <c r="M17" s="8">
        <v>536</v>
      </c>
      <c r="N17" s="8">
        <v>10664</v>
      </c>
      <c r="O17" s="8">
        <v>0</v>
      </c>
      <c r="P17" s="8">
        <v>0</v>
      </c>
      <c r="Q17" s="8">
        <v>27</v>
      </c>
      <c r="R17" s="8">
        <v>10189</v>
      </c>
      <c r="S17" s="8">
        <v>38596</v>
      </c>
    </row>
    <row r="18" spans="1:19" ht="14.25">
      <c r="A18" s="3" t="s">
        <v>45</v>
      </c>
      <c r="B18" s="8">
        <v>9</v>
      </c>
      <c r="C18" s="8">
        <v>8</v>
      </c>
      <c r="D18" s="14">
        <v>319</v>
      </c>
      <c r="E18" s="8">
        <v>286</v>
      </c>
      <c r="F18" s="8">
        <v>26104</v>
      </c>
      <c r="G18" s="8">
        <v>42887</v>
      </c>
      <c r="H18" s="27">
        <f t="shared" si="2"/>
        <v>1.1968910471087297</v>
      </c>
      <c r="I18" s="8">
        <v>9705</v>
      </c>
      <c r="J18" s="27">
        <f t="shared" si="3"/>
        <v>0.27084728734092434</v>
      </c>
      <c r="K18" s="8">
        <v>81</v>
      </c>
      <c r="L18" s="8">
        <v>669</v>
      </c>
      <c r="M18" s="8">
        <v>127</v>
      </c>
      <c r="N18" s="8">
        <v>750</v>
      </c>
      <c r="O18" s="8">
        <v>170</v>
      </c>
      <c r="P18" s="8">
        <v>2704</v>
      </c>
      <c r="Q18" s="8">
        <v>30</v>
      </c>
      <c r="R18" s="8">
        <v>11122</v>
      </c>
      <c r="S18" s="8">
        <v>35832</v>
      </c>
    </row>
    <row r="19" spans="1:19" ht="14.25">
      <c r="A19" s="3" t="s">
        <v>46</v>
      </c>
      <c r="B19" s="8">
        <v>2</v>
      </c>
      <c r="C19" s="8">
        <v>2</v>
      </c>
      <c r="D19" s="14">
        <v>94</v>
      </c>
      <c r="E19" s="8">
        <v>76</v>
      </c>
      <c r="F19" s="8">
        <v>40114</v>
      </c>
      <c r="G19" s="8">
        <v>91200</v>
      </c>
      <c r="H19" s="27">
        <f t="shared" si="2"/>
        <v>3.989326801102314</v>
      </c>
      <c r="I19" s="8">
        <v>9010</v>
      </c>
      <c r="J19" s="27">
        <f t="shared" si="3"/>
        <v>0.39412099208258605</v>
      </c>
      <c r="K19" s="8">
        <v>68</v>
      </c>
      <c r="L19" s="8">
        <v>641</v>
      </c>
      <c r="M19" s="8">
        <v>93</v>
      </c>
      <c r="N19" s="8">
        <v>826</v>
      </c>
      <c r="O19" s="8">
        <v>4</v>
      </c>
      <c r="P19" s="8">
        <v>25</v>
      </c>
      <c r="Q19" s="8">
        <v>10</v>
      </c>
      <c r="R19" s="8">
        <v>5600</v>
      </c>
      <c r="S19" s="8">
        <v>22861</v>
      </c>
    </row>
    <row r="20" spans="1:19" ht="14.25">
      <c r="A20" s="3" t="s">
        <v>47</v>
      </c>
      <c r="B20" s="8">
        <v>0</v>
      </c>
      <c r="C20" s="8">
        <v>0</v>
      </c>
      <c r="D20" s="14">
        <v>169</v>
      </c>
      <c r="E20" s="8">
        <v>135</v>
      </c>
      <c r="F20" s="8">
        <v>16099</v>
      </c>
      <c r="G20" s="8">
        <v>54621</v>
      </c>
      <c r="H20" s="27">
        <f t="shared" si="2"/>
        <v>1.4993000466635558</v>
      </c>
      <c r="I20" s="8">
        <v>7757</v>
      </c>
      <c r="J20" s="27">
        <f t="shared" si="3"/>
        <v>0.21292306003129202</v>
      </c>
      <c r="K20" s="8">
        <v>15</v>
      </c>
      <c r="L20" s="8">
        <v>637</v>
      </c>
      <c r="M20" s="8">
        <v>15</v>
      </c>
      <c r="N20" s="8">
        <v>637</v>
      </c>
      <c r="O20" s="8">
        <v>0</v>
      </c>
      <c r="P20" s="8">
        <v>0</v>
      </c>
      <c r="Q20" s="8">
        <v>5</v>
      </c>
      <c r="R20" s="8">
        <v>6632</v>
      </c>
      <c r="S20" s="8">
        <v>36431</v>
      </c>
    </row>
    <row r="21" spans="1:19" ht="14.25">
      <c r="A21" s="3" t="s">
        <v>48</v>
      </c>
      <c r="B21" s="8">
        <v>1</v>
      </c>
      <c r="C21" s="8">
        <v>1</v>
      </c>
      <c r="D21" s="14">
        <v>366</v>
      </c>
      <c r="E21" s="8">
        <v>358</v>
      </c>
      <c r="F21" s="8">
        <v>7941</v>
      </c>
      <c r="G21" s="8">
        <v>41474</v>
      </c>
      <c r="H21" s="27">
        <f t="shared" si="2"/>
        <v>1.2717404636330185</v>
      </c>
      <c r="I21" s="8">
        <v>5647</v>
      </c>
      <c r="J21" s="27">
        <f t="shared" si="3"/>
        <v>0.17315712007849871</v>
      </c>
      <c r="K21" s="8">
        <v>26</v>
      </c>
      <c r="L21" s="8">
        <v>539</v>
      </c>
      <c r="M21" s="8">
        <v>46</v>
      </c>
      <c r="N21" s="8">
        <v>754</v>
      </c>
      <c r="O21" s="8">
        <v>2</v>
      </c>
      <c r="P21" s="8">
        <v>47</v>
      </c>
      <c r="Q21" s="8">
        <v>13</v>
      </c>
      <c r="R21" s="8">
        <v>5718</v>
      </c>
      <c r="S21" s="8">
        <v>32612</v>
      </c>
    </row>
    <row r="22" spans="1:19" ht="14.25">
      <c r="A22" s="3" t="s">
        <v>49</v>
      </c>
      <c r="B22" s="8">
        <v>0</v>
      </c>
      <c r="C22" s="8">
        <v>0</v>
      </c>
      <c r="D22" s="14">
        <v>62</v>
      </c>
      <c r="E22" s="8">
        <v>62</v>
      </c>
      <c r="F22" s="8">
        <v>2950</v>
      </c>
      <c r="G22" s="8">
        <v>11050</v>
      </c>
      <c r="H22" s="27">
        <f t="shared" si="2"/>
        <v>0.3098796937659497</v>
      </c>
      <c r="I22" s="8">
        <v>5260</v>
      </c>
      <c r="J22" s="27">
        <f t="shared" si="3"/>
        <v>0.14750834291483217</v>
      </c>
      <c r="K22" s="8">
        <v>52</v>
      </c>
      <c r="L22" s="8">
        <v>1310</v>
      </c>
      <c r="M22" s="8">
        <v>142</v>
      </c>
      <c r="N22" s="8">
        <v>1969</v>
      </c>
      <c r="O22" s="8">
        <v>5</v>
      </c>
      <c r="P22" s="8">
        <v>135</v>
      </c>
      <c r="Q22" s="8">
        <v>18</v>
      </c>
      <c r="R22" s="8">
        <v>9569</v>
      </c>
      <c r="S22" s="8">
        <v>35659</v>
      </c>
    </row>
    <row r="23" spans="1:19" ht="14.25">
      <c r="A23" s="3" t="s">
        <v>50</v>
      </c>
      <c r="B23" s="8">
        <v>21</v>
      </c>
      <c r="C23" s="8">
        <v>17</v>
      </c>
      <c r="D23" s="14">
        <v>369</v>
      </c>
      <c r="E23" s="8">
        <v>318</v>
      </c>
      <c r="F23" s="8">
        <v>7296</v>
      </c>
      <c r="G23" s="8">
        <v>52120</v>
      </c>
      <c r="H23" s="27">
        <f t="shared" si="2"/>
        <v>1.7428523658251129</v>
      </c>
      <c r="I23" s="8">
        <v>15881</v>
      </c>
      <c r="J23" s="27">
        <f t="shared" si="3"/>
        <v>0.53104831967898347</v>
      </c>
      <c r="K23" s="8">
        <v>27</v>
      </c>
      <c r="L23" s="8">
        <v>642</v>
      </c>
      <c r="M23" s="8">
        <v>85</v>
      </c>
      <c r="N23" s="8">
        <v>1098</v>
      </c>
      <c r="O23" s="8">
        <v>22</v>
      </c>
      <c r="P23" s="8">
        <v>254</v>
      </c>
      <c r="Q23" s="8">
        <v>7</v>
      </c>
      <c r="R23" s="8">
        <v>6240</v>
      </c>
      <c r="S23" s="8">
        <v>29905</v>
      </c>
    </row>
    <row r="24" spans="1:19" ht="14.25">
      <c r="A24" s="3" t="s">
        <v>51</v>
      </c>
      <c r="B24" s="8">
        <v>0</v>
      </c>
      <c r="C24" s="8">
        <v>0</v>
      </c>
      <c r="D24" s="14">
        <v>510</v>
      </c>
      <c r="E24" s="8">
        <v>447</v>
      </c>
      <c r="F24" s="8">
        <v>30475</v>
      </c>
      <c r="G24" s="8">
        <v>359054</v>
      </c>
      <c r="H24" s="27">
        <f t="shared" si="2"/>
        <v>9.3520693876487897</v>
      </c>
      <c r="I24" s="8">
        <v>15634</v>
      </c>
      <c r="J24" s="27">
        <f t="shared" si="3"/>
        <v>0.40720964759200895</v>
      </c>
      <c r="K24" s="8">
        <v>148</v>
      </c>
      <c r="L24" s="8">
        <v>23902</v>
      </c>
      <c r="M24" s="8">
        <v>165</v>
      </c>
      <c r="N24" s="8">
        <v>24612</v>
      </c>
      <c r="O24" s="8">
        <v>14</v>
      </c>
      <c r="P24" s="8">
        <v>710</v>
      </c>
      <c r="Q24" s="8">
        <v>13</v>
      </c>
      <c r="R24" s="8">
        <v>15062</v>
      </c>
      <c r="S24" s="8">
        <v>38393</v>
      </c>
    </row>
    <row r="25" spans="1:19" ht="14.25">
      <c r="A25" s="3" t="s">
        <v>52</v>
      </c>
      <c r="B25" s="8">
        <v>138</v>
      </c>
      <c r="C25" s="8">
        <v>63</v>
      </c>
      <c r="D25" s="14">
        <v>452</v>
      </c>
      <c r="E25" s="8">
        <v>329</v>
      </c>
      <c r="F25" s="8">
        <v>6666</v>
      </c>
      <c r="G25" s="8">
        <v>30418</v>
      </c>
      <c r="H25" s="27">
        <f t="shared" si="2"/>
        <v>0.94141314103556062</v>
      </c>
      <c r="I25" s="8">
        <v>29008</v>
      </c>
      <c r="J25" s="27">
        <f t="shared" si="3"/>
        <v>0.89777475163257092</v>
      </c>
      <c r="K25" s="8">
        <v>195</v>
      </c>
      <c r="L25" s="8">
        <v>3109</v>
      </c>
      <c r="M25" s="8">
        <v>211</v>
      </c>
      <c r="N25" s="8">
        <v>3326</v>
      </c>
      <c r="O25" s="8">
        <v>9</v>
      </c>
      <c r="P25" s="8">
        <v>685</v>
      </c>
      <c r="Q25" s="8">
        <v>30</v>
      </c>
      <c r="R25" s="8">
        <v>13111</v>
      </c>
      <c r="S25" s="8">
        <v>32311</v>
      </c>
    </row>
    <row r="26" spans="1:19" ht="14.25">
      <c r="A26" s="3" t="s">
        <v>53</v>
      </c>
      <c r="B26" s="8">
        <v>7</v>
      </c>
      <c r="C26" s="8">
        <v>4</v>
      </c>
      <c r="D26" s="14">
        <v>93</v>
      </c>
      <c r="E26" s="8">
        <v>84</v>
      </c>
      <c r="F26" s="8">
        <v>19151</v>
      </c>
      <c r="G26" s="8">
        <v>55762</v>
      </c>
      <c r="H26" s="27">
        <f t="shared" si="2"/>
        <v>2.0819145758661888</v>
      </c>
      <c r="I26" s="8">
        <v>10140</v>
      </c>
      <c r="J26" s="27">
        <f t="shared" si="3"/>
        <v>0.37858422939068098</v>
      </c>
      <c r="K26" s="8">
        <v>53</v>
      </c>
      <c r="L26" s="8">
        <v>1792</v>
      </c>
      <c r="M26" s="8">
        <v>89</v>
      </c>
      <c r="N26" s="8">
        <v>2655</v>
      </c>
      <c r="O26" s="8">
        <v>0</v>
      </c>
      <c r="P26" s="8">
        <v>0</v>
      </c>
      <c r="Q26" s="8">
        <v>9</v>
      </c>
      <c r="R26" s="8">
        <v>5682</v>
      </c>
      <c r="S26" s="8">
        <v>26784</v>
      </c>
    </row>
    <row r="27" spans="1:19" ht="14.25">
      <c r="A27" s="3" t="s">
        <v>54</v>
      </c>
      <c r="B27" s="8">
        <v>2</v>
      </c>
      <c r="C27" s="8">
        <v>2</v>
      </c>
      <c r="D27" s="14">
        <v>525</v>
      </c>
      <c r="E27" s="8">
        <v>453</v>
      </c>
      <c r="F27" s="8">
        <v>6722</v>
      </c>
      <c r="G27" s="8">
        <v>67220</v>
      </c>
      <c r="H27" s="27">
        <f t="shared" si="2"/>
        <v>3.1572025738574987</v>
      </c>
      <c r="I27" s="8">
        <v>7729</v>
      </c>
      <c r="J27" s="27">
        <f t="shared" si="3"/>
        <v>0.36301723733032737</v>
      </c>
      <c r="K27" s="8">
        <v>39</v>
      </c>
      <c r="L27" s="8">
        <v>2980</v>
      </c>
      <c r="M27" s="8">
        <v>150</v>
      </c>
      <c r="N27" s="8">
        <v>5495</v>
      </c>
      <c r="O27" s="8">
        <v>5</v>
      </c>
      <c r="P27" s="8">
        <v>100</v>
      </c>
      <c r="Q27" s="8">
        <v>10</v>
      </c>
      <c r="R27" s="8">
        <v>8853</v>
      </c>
      <c r="S27" s="8">
        <v>21291</v>
      </c>
    </row>
    <row r="28" spans="1:19" ht="14.25">
      <c r="A28" s="3" t="s">
        <v>98</v>
      </c>
      <c r="B28" s="8">
        <v>0</v>
      </c>
      <c r="C28" s="8">
        <v>0</v>
      </c>
      <c r="D28" s="14">
        <v>114</v>
      </c>
      <c r="E28" s="8">
        <v>114</v>
      </c>
      <c r="F28" s="8">
        <v>3433</v>
      </c>
      <c r="G28" s="8">
        <v>36199</v>
      </c>
      <c r="H28" s="27">
        <f t="shared" si="2"/>
        <v>1.2838801205887569</v>
      </c>
      <c r="I28" s="8">
        <v>4800</v>
      </c>
      <c r="J28" s="27">
        <f t="shared" si="3"/>
        <v>0.17024295087781521</v>
      </c>
      <c r="K28" s="8">
        <v>16</v>
      </c>
      <c r="L28" s="8">
        <v>620</v>
      </c>
      <c r="M28" s="8">
        <v>155</v>
      </c>
      <c r="N28" s="8">
        <v>4119</v>
      </c>
      <c r="O28" s="8">
        <v>14</v>
      </c>
      <c r="P28" s="8">
        <v>134</v>
      </c>
      <c r="Q28" s="8">
        <v>10</v>
      </c>
      <c r="R28" s="8">
        <v>4200</v>
      </c>
      <c r="S28" s="8">
        <v>28195</v>
      </c>
    </row>
    <row r="29" spans="1:19" s="17" customFormat="1" ht="14.25">
      <c r="A29" s="2"/>
      <c r="B29" s="20"/>
      <c r="C29" s="20"/>
      <c r="D29" s="18"/>
      <c r="E29" s="20"/>
      <c r="F29" s="20"/>
      <c r="G29" s="20"/>
      <c r="H29" s="37"/>
      <c r="I29" s="20"/>
      <c r="J29" s="37"/>
      <c r="K29" s="20"/>
      <c r="L29" s="20"/>
      <c r="M29" s="20"/>
      <c r="N29" s="20"/>
      <c r="R29" s="20"/>
      <c r="S29" s="20"/>
    </row>
    <row r="30" spans="1:19" ht="15">
      <c r="A30" s="1" t="s">
        <v>55</v>
      </c>
      <c r="D30" s="14"/>
      <c r="K30" s="8"/>
      <c r="M30" s="8"/>
      <c r="S30" s="8"/>
    </row>
    <row r="31" spans="1:19" ht="14.25">
      <c r="A31" s="3" t="s">
        <v>65</v>
      </c>
      <c r="B31" s="8">
        <v>20</v>
      </c>
      <c r="C31" s="8">
        <v>20</v>
      </c>
      <c r="D31" s="14">
        <v>673</v>
      </c>
      <c r="E31" s="8">
        <v>682</v>
      </c>
      <c r="F31" s="8">
        <v>17087</v>
      </c>
      <c r="G31" s="8">
        <v>133409</v>
      </c>
      <c r="H31" s="27">
        <f>(G31/S31)</f>
        <v>2.2273812505217463</v>
      </c>
      <c r="I31" s="8">
        <v>44616</v>
      </c>
      <c r="J31" s="27">
        <f>(I31/S31)</f>
        <v>0.74490358126721767</v>
      </c>
      <c r="K31" s="8">
        <v>209</v>
      </c>
      <c r="L31" s="8">
        <v>12058</v>
      </c>
      <c r="M31" s="8">
        <v>226</v>
      </c>
      <c r="N31" s="8">
        <v>12465</v>
      </c>
      <c r="O31" s="8">
        <v>40</v>
      </c>
      <c r="P31" s="8">
        <v>2914</v>
      </c>
      <c r="Q31" s="8">
        <v>16</v>
      </c>
      <c r="R31" s="8">
        <v>23816</v>
      </c>
      <c r="S31" s="8">
        <v>59895</v>
      </c>
    </row>
    <row r="32" spans="1:19" ht="14.25">
      <c r="A32" s="3" t="s">
        <v>56</v>
      </c>
      <c r="B32" s="8">
        <v>46</v>
      </c>
      <c r="C32" s="8">
        <v>40</v>
      </c>
      <c r="D32" s="14">
        <v>1088</v>
      </c>
      <c r="E32" s="8">
        <v>873</v>
      </c>
      <c r="F32" s="8">
        <v>32560</v>
      </c>
      <c r="G32" s="8">
        <v>103179</v>
      </c>
      <c r="H32" s="27">
        <f t="shared" si="2"/>
        <v>2.2088801353000362</v>
      </c>
      <c r="I32" s="8">
        <v>41754</v>
      </c>
      <c r="J32" s="27">
        <f t="shared" si="3"/>
        <v>0.89387938601186012</v>
      </c>
      <c r="K32" s="8">
        <v>97</v>
      </c>
      <c r="L32" s="8">
        <v>12157</v>
      </c>
      <c r="M32" s="8">
        <v>183</v>
      </c>
      <c r="N32" s="8">
        <v>22514</v>
      </c>
      <c r="O32" s="8">
        <v>15</v>
      </c>
      <c r="P32" s="8">
        <v>450</v>
      </c>
      <c r="Q32" s="8">
        <v>21</v>
      </c>
      <c r="R32" s="8">
        <v>65884</v>
      </c>
      <c r="S32" s="8">
        <v>46711</v>
      </c>
    </row>
    <row r="33" spans="1:19" ht="14.25">
      <c r="A33" s="3" t="s">
        <v>57</v>
      </c>
      <c r="B33" s="8">
        <v>58</v>
      </c>
      <c r="C33" s="8">
        <v>54</v>
      </c>
      <c r="D33" s="14">
        <v>656</v>
      </c>
      <c r="E33" s="8">
        <v>562</v>
      </c>
      <c r="F33" s="8">
        <v>10608</v>
      </c>
      <c r="G33" s="8">
        <v>58342</v>
      </c>
      <c r="H33" s="27">
        <f t="shared" si="2"/>
        <v>1.3076474807244038</v>
      </c>
      <c r="I33" s="8">
        <v>9864</v>
      </c>
      <c r="J33" s="27">
        <f t="shared" si="3"/>
        <v>0.22108660570199032</v>
      </c>
      <c r="K33" s="8">
        <v>161</v>
      </c>
      <c r="L33" s="8">
        <v>7138</v>
      </c>
      <c r="M33" s="8">
        <v>500</v>
      </c>
      <c r="N33" s="8">
        <v>10024</v>
      </c>
      <c r="O33" s="8">
        <v>34</v>
      </c>
      <c r="P33" s="8">
        <v>5025</v>
      </c>
      <c r="Q33" s="8">
        <v>25</v>
      </c>
      <c r="R33" s="8">
        <v>9720</v>
      </c>
      <c r="S33" s="8">
        <v>44616</v>
      </c>
    </row>
    <row r="34" spans="1:19" ht="14.25">
      <c r="A34" s="3" t="s">
        <v>58</v>
      </c>
      <c r="B34" s="8">
        <v>1100</v>
      </c>
      <c r="C34" s="8">
        <v>1217</v>
      </c>
      <c r="D34" s="14">
        <v>1163</v>
      </c>
      <c r="E34" s="8">
        <v>963</v>
      </c>
      <c r="F34" s="8">
        <v>7962</v>
      </c>
      <c r="G34" s="8">
        <v>121770</v>
      </c>
      <c r="H34" s="27">
        <f t="shared" si="2"/>
        <v>2.1815152546623908</v>
      </c>
      <c r="I34" s="8">
        <v>38560</v>
      </c>
      <c r="J34" s="27">
        <f t="shared" si="3"/>
        <v>0.69080420645299989</v>
      </c>
      <c r="K34" s="8">
        <v>111</v>
      </c>
      <c r="L34" s="8">
        <v>3291</v>
      </c>
      <c r="M34" s="8">
        <v>143</v>
      </c>
      <c r="N34" s="8">
        <v>5235</v>
      </c>
      <c r="O34" s="8">
        <v>12</v>
      </c>
      <c r="P34" s="8">
        <v>947</v>
      </c>
      <c r="Q34" s="8">
        <v>21</v>
      </c>
      <c r="R34" s="8">
        <v>24197</v>
      </c>
      <c r="S34" s="8">
        <v>55819</v>
      </c>
    </row>
    <row r="35" spans="1:19" ht="14.25">
      <c r="A35" s="3" t="s">
        <v>59</v>
      </c>
      <c r="B35" s="8">
        <v>0</v>
      </c>
      <c r="C35" s="8">
        <v>0</v>
      </c>
      <c r="D35" s="14">
        <v>176</v>
      </c>
      <c r="E35" s="8">
        <v>173</v>
      </c>
      <c r="F35" s="8">
        <v>37778</v>
      </c>
      <c r="G35" s="8">
        <v>57059</v>
      </c>
      <c r="H35" s="27">
        <f t="shared" si="2"/>
        <v>1.3467475453172206</v>
      </c>
      <c r="I35" s="8">
        <v>19192</v>
      </c>
      <c r="J35" s="27">
        <f t="shared" si="3"/>
        <v>0.4529833836858006</v>
      </c>
      <c r="K35" s="8">
        <v>82</v>
      </c>
      <c r="L35" s="8">
        <v>3940</v>
      </c>
      <c r="M35" s="8">
        <v>112</v>
      </c>
      <c r="N35" s="8">
        <v>6323</v>
      </c>
      <c r="O35" s="8">
        <v>25</v>
      </c>
      <c r="P35" s="8">
        <v>4089</v>
      </c>
      <c r="Q35" s="8">
        <v>18</v>
      </c>
      <c r="R35" s="8">
        <v>24069</v>
      </c>
      <c r="S35" s="8">
        <v>42368</v>
      </c>
    </row>
    <row r="36" spans="1:19" ht="14.25">
      <c r="A36" s="3" t="s">
        <v>60</v>
      </c>
      <c r="B36" s="8">
        <v>88</v>
      </c>
      <c r="C36" s="8">
        <v>63</v>
      </c>
      <c r="D36" s="14">
        <v>232</v>
      </c>
      <c r="E36" s="8">
        <v>191</v>
      </c>
      <c r="F36" s="8">
        <v>76482</v>
      </c>
      <c r="G36" s="8">
        <v>274000</v>
      </c>
      <c r="H36" s="27">
        <f t="shared" si="2"/>
        <v>5.2032890863859933</v>
      </c>
      <c r="I36" s="8">
        <v>28624</v>
      </c>
      <c r="J36" s="27">
        <f t="shared" si="3"/>
        <v>0.54357279857194407</v>
      </c>
      <c r="K36" s="8">
        <v>66</v>
      </c>
      <c r="L36" s="8">
        <v>1797</v>
      </c>
      <c r="M36" s="8">
        <v>351</v>
      </c>
      <c r="N36" s="8">
        <v>8713</v>
      </c>
      <c r="O36" s="8">
        <v>10</v>
      </c>
      <c r="P36" s="8">
        <v>797</v>
      </c>
      <c r="Q36" s="8">
        <v>10</v>
      </c>
      <c r="R36" s="8">
        <v>14228</v>
      </c>
      <c r="S36" s="8">
        <v>52659</v>
      </c>
    </row>
    <row r="37" spans="1:19" ht="14.25">
      <c r="A37" s="3" t="s">
        <v>61</v>
      </c>
      <c r="B37" s="8">
        <v>116</v>
      </c>
      <c r="C37" s="8">
        <v>108</v>
      </c>
      <c r="D37" s="14">
        <v>80</v>
      </c>
      <c r="E37" s="8">
        <v>64</v>
      </c>
      <c r="F37" s="8">
        <v>4680</v>
      </c>
      <c r="G37" s="8">
        <v>703196</v>
      </c>
      <c r="H37" s="27">
        <f t="shared" si="2"/>
        <v>17.048415642349745</v>
      </c>
      <c r="I37" s="8">
        <v>73169</v>
      </c>
      <c r="J37" s="27">
        <f t="shared" si="3"/>
        <v>1.7739229519722646</v>
      </c>
      <c r="K37" s="8">
        <v>140</v>
      </c>
      <c r="L37" s="8">
        <v>6210</v>
      </c>
      <c r="M37" s="8">
        <v>167</v>
      </c>
      <c r="N37" s="8">
        <v>25050</v>
      </c>
      <c r="O37" s="8">
        <v>3</v>
      </c>
      <c r="P37" s="8">
        <v>450</v>
      </c>
      <c r="Q37" s="8">
        <v>17</v>
      </c>
      <c r="R37" s="8">
        <v>12093</v>
      </c>
      <c r="S37" s="8">
        <v>41247</v>
      </c>
    </row>
    <row r="38" spans="1:19" ht="14.25">
      <c r="A38" s="3" t="s">
        <v>62</v>
      </c>
      <c r="B38" s="8">
        <v>569</v>
      </c>
      <c r="C38" s="8">
        <v>395</v>
      </c>
      <c r="D38" s="14">
        <v>224</v>
      </c>
      <c r="E38" s="8">
        <v>191</v>
      </c>
      <c r="F38" s="8">
        <v>11346</v>
      </c>
      <c r="G38" s="8">
        <v>139137</v>
      </c>
      <c r="H38" s="27">
        <f t="shared" si="2"/>
        <v>2.8319594553336995</v>
      </c>
      <c r="I38" s="8">
        <v>29428</v>
      </c>
      <c r="J38" s="27">
        <f t="shared" si="3"/>
        <v>0.59897010034397835</v>
      </c>
      <c r="K38" s="8">
        <v>121</v>
      </c>
      <c r="L38" s="8">
        <v>3507</v>
      </c>
      <c r="M38" s="8">
        <v>137</v>
      </c>
      <c r="N38" s="8">
        <v>4008</v>
      </c>
      <c r="O38" s="8">
        <v>0</v>
      </c>
      <c r="P38" s="8">
        <v>0</v>
      </c>
      <c r="Q38" s="8">
        <v>10</v>
      </c>
      <c r="R38" s="8">
        <v>13361</v>
      </c>
      <c r="S38" s="8">
        <v>49131</v>
      </c>
    </row>
    <row r="39" spans="1:19" ht="14.25">
      <c r="A39" s="3" t="s">
        <v>63</v>
      </c>
      <c r="B39" s="8">
        <v>0</v>
      </c>
      <c r="C39" s="8">
        <v>0</v>
      </c>
      <c r="D39" s="14">
        <v>844</v>
      </c>
      <c r="E39" s="8">
        <v>681</v>
      </c>
      <c r="F39" s="8">
        <v>20953</v>
      </c>
      <c r="G39" s="8">
        <v>156283</v>
      </c>
      <c r="H39" s="27">
        <f t="shared" si="2"/>
        <v>2.6390239783856804</v>
      </c>
      <c r="I39" s="8">
        <v>15022</v>
      </c>
      <c r="J39" s="27">
        <f t="shared" si="3"/>
        <v>0.25366430260047279</v>
      </c>
      <c r="K39" s="8">
        <v>96</v>
      </c>
      <c r="L39" s="8">
        <v>1476</v>
      </c>
      <c r="M39" s="8">
        <v>96</v>
      </c>
      <c r="N39" s="8">
        <v>4697</v>
      </c>
      <c r="O39" s="8">
        <v>7</v>
      </c>
      <c r="P39" s="15" t="s">
        <v>182</v>
      </c>
      <c r="Q39" s="8">
        <v>28</v>
      </c>
      <c r="R39" s="8">
        <v>25882</v>
      </c>
      <c r="S39" s="8">
        <v>59220</v>
      </c>
    </row>
    <row r="40" spans="1:19" s="17" customFormat="1" ht="14.25">
      <c r="A40" s="2"/>
      <c r="B40" s="20"/>
      <c r="C40" s="20"/>
      <c r="D40" s="18"/>
      <c r="E40" s="20"/>
      <c r="F40" s="20"/>
      <c r="G40" s="20"/>
      <c r="H40" s="37"/>
      <c r="I40" s="20"/>
      <c r="J40" s="37"/>
      <c r="K40" s="20"/>
      <c r="L40" s="20"/>
      <c r="M40" s="20"/>
      <c r="N40" s="20"/>
      <c r="R40" s="20"/>
      <c r="S40" s="20"/>
    </row>
    <row r="41" spans="1:19" ht="15">
      <c r="A41" s="1" t="s">
        <v>64</v>
      </c>
      <c r="D41" s="14"/>
      <c r="K41" s="8"/>
      <c r="M41" s="8"/>
      <c r="S41" s="8"/>
    </row>
    <row r="42" spans="1:19" ht="14.25">
      <c r="A42" s="3" t="s">
        <v>66</v>
      </c>
      <c r="B42" s="8">
        <v>58</v>
      </c>
      <c r="C42" s="8">
        <v>40</v>
      </c>
      <c r="D42" s="14">
        <v>289</v>
      </c>
      <c r="E42" s="8">
        <v>262</v>
      </c>
      <c r="F42" s="8">
        <v>38429</v>
      </c>
      <c r="G42" s="8">
        <v>140108</v>
      </c>
      <c r="H42" s="27">
        <f t="shared" si="2"/>
        <v>2.2582038553284765</v>
      </c>
      <c r="I42" s="8">
        <v>24897</v>
      </c>
      <c r="J42" s="27">
        <f t="shared" si="3"/>
        <v>0.4012797369608665</v>
      </c>
      <c r="K42" s="8">
        <v>197</v>
      </c>
      <c r="L42" s="8">
        <v>5910</v>
      </c>
      <c r="M42" s="8">
        <v>267</v>
      </c>
      <c r="N42" s="8">
        <v>6711</v>
      </c>
      <c r="O42" s="8">
        <v>141</v>
      </c>
      <c r="P42" s="8">
        <v>3522</v>
      </c>
      <c r="Q42" s="8">
        <v>53</v>
      </c>
      <c r="R42" s="8">
        <v>20528</v>
      </c>
      <c r="S42" s="8">
        <v>62044</v>
      </c>
    </row>
    <row r="43" spans="1:19" ht="14.25">
      <c r="A43" s="3" t="s">
        <v>67</v>
      </c>
      <c r="B43" s="8">
        <v>114</v>
      </c>
      <c r="C43" s="8">
        <v>114</v>
      </c>
      <c r="D43" s="14">
        <v>463</v>
      </c>
      <c r="E43" s="8">
        <v>357</v>
      </c>
      <c r="F43" s="8">
        <v>5915</v>
      </c>
      <c r="G43" s="8">
        <v>90444</v>
      </c>
      <c r="H43" s="27">
        <f t="shared" si="2"/>
        <v>1.3670495767835551</v>
      </c>
      <c r="I43" s="8">
        <v>29919</v>
      </c>
      <c r="J43" s="27">
        <f t="shared" si="3"/>
        <v>0.45222188633615479</v>
      </c>
      <c r="K43" s="8">
        <v>113</v>
      </c>
      <c r="L43" s="8">
        <v>4336</v>
      </c>
      <c r="M43" s="8">
        <v>133</v>
      </c>
      <c r="N43" s="8">
        <v>4984</v>
      </c>
      <c r="O43" s="8">
        <v>11</v>
      </c>
      <c r="P43" s="8">
        <v>500</v>
      </c>
      <c r="Q43" s="8">
        <v>11</v>
      </c>
      <c r="R43" s="8">
        <v>31944</v>
      </c>
      <c r="S43" s="8">
        <v>66160</v>
      </c>
    </row>
    <row r="44" spans="1:19" ht="14.25">
      <c r="A44" s="3" t="s">
        <v>68</v>
      </c>
      <c r="B44" s="8">
        <v>0</v>
      </c>
      <c r="C44" s="8">
        <v>0</v>
      </c>
      <c r="D44" s="14">
        <v>941</v>
      </c>
      <c r="E44" s="8">
        <v>731</v>
      </c>
      <c r="F44" s="8">
        <v>48297</v>
      </c>
      <c r="G44" s="8">
        <v>271522</v>
      </c>
      <c r="H44" s="27">
        <f t="shared" si="2"/>
        <v>3.5163044885907433</v>
      </c>
      <c r="I44" s="8">
        <v>61543</v>
      </c>
      <c r="J44" s="27">
        <f t="shared" si="3"/>
        <v>0.79700328938848453</v>
      </c>
      <c r="K44" s="8">
        <v>106</v>
      </c>
      <c r="L44" s="8">
        <v>2337</v>
      </c>
      <c r="M44" s="8">
        <v>112</v>
      </c>
      <c r="N44" s="8">
        <v>2500</v>
      </c>
      <c r="O44" s="8">
        <v>6</v>
      </c>
      <c r="P44" s="8">
        <v>450</v>
      </c>
      <c r="Q44" s="8">
        <v>13</v>
      </c>
      <c r="R44" s="8">
        <v>19796</v>
      </c>
      <c r="S44" s="8">
        <v>77218</v>
      </c>
    </row>
    <row r="45" spans="1:19" ht="14.25">
      <c r="A45" s="3" t="s">
        <v>69</v>
      </c>
      <c r="B45" s="8">
        <v>83</v>
      </c>
      <c r="C45" s="8">
        <v>62</v>
      </c>
      <c r="D45" s="14">
        <v>1511</v>
      </c>
      <c r="E45" s="8">
        <v>1238</v>
      </c>
      <c r="F45" s="8">
        <v>16499</v>
      </c>
      <c r="G45" s="8">
        <v>142388</v>
      </c>
      <c r="H45" s="27">
        <f t="shared" si="2"/>
        <v>2.0841029844410941</v>
      </c>
      <c r="I45" s="8">
        <v>17903</v>
      </c>
      <c r="J45" s="27">
        <f t="shared" si="3"/>
        <v>0.26204241741192313</v>
      </c>
      <c r="K45" s="8">
        <v>231</v>
      </c>
      <c r="L45" s="8">
        <v>7586</v>
      </c>
      <c r="M45" s="8">
        <v>307</v>
      </c>
      <c r="N45" s="8">
        <v>10309</v>
      </c>
      <c r="O45" s="8">
        <v>53</v>
      </c>
      <c r="P45" s="8">
        <v>2755</v>
      </c>
      <c r="Q45" s="8">
        <v>58</v>
      </c>
      <c r="R45" s="8">
        <v>43672</v>
      </c>
      <c r="S45" s="8">
        <v>68321</v>
      </c>
    </row>
    <row r="46" spans="1:19" ht="14.25">
      <c r="A46" s="3" t="s">
        <v>70</v>
      </c>
      <c r="B46" s="8">
        <v>4</v>
      </c>
      <c r="C46" s="8">
        <v>2</v>
      </c>
      <c r="D46" s="14">
        <v>204</v>
      </c>
      <c r="E46" s="8">
        <v>154</v>
      </c>
      <c r="F46" s="8">
        <v>62364</v>
      </c>
      <c r="G46" s="8">
        <v>60071</v>
      </c>
      <c r="H46" s="27">
        <f t="shared" si="2"/>
        <v>0.99327028010185525</v>
      </c>
      <c r="I46" s="8">
        <v>19982</v>
      </c>
      <c r="J46" s="27">
        <f t="shared" si="3"/>
        <v>0.33040113760375672</v>
      </c>
      <c r="K46" s="8">
        <v>247</v>
      </c>
      <c r="L46" s="8">
        <v>6110</v>
      </c>
      <c r="M46" s="8">
        <v>253</v>
      </c>
      <c r="N46" s="8">
        <v>6240</v>
      </c>
      <c r="O46" s="8">
        <v>91</v>
      </c>
      <c r="P46" s="8">
        <v>2340</v>
      </c>
      <c r="Q46" s="8">
        <v>32</v>
      </c>
      <c r="R46" s="8">
        <v>10246</v>
      </c>
      <c r="S46" s="8">
        <v>60478</v>
      </c>
    </row>
    <row r="47" spans="1:19" ht="14.25">
      <c r="A47" s="3" t="s">
        <v>71</v>
      </c>
      <c r="B47" s="8">
        <v>7</v>
      </c>
      <c r="C47" s="8">
        <v>0</v>
      </c>
      <c r="D47" s="14">
        <v>696</v>
      </c>
      <c r="E47" s="8">
        <v>685</v>
      </c>
      <c r="F47" s="8">
        <v>50360</v>
      </c>
      <c r="G47" s="8">
        <v>279650</v>
      </c>
      <c r="H47" s="27">
        <f t="shared" ref="H47:H67" si="4">(G47/S47)</f>
        <v>3.7239496637592384</v>
      </c>
      <c r="I47" s="8">
        <v>63646</v>
      </c>
      <c r="J47" s="27">
        <f t="shared" ref="J47:J67" si="5">(I47/S47)</f>
        <v>0.84753978294160726</v>
      </c>
      <c r="K47" s="8">
        <v>152</v>
      </c>
      <c r="L47" s="8">
        <v>4530</v>
      </c>
      <c r="M47" s="8">
        <v>269</v>
      </c>
      <c r="N47" s="8">
        <v>6120</v>
      </c>
      <c r="O47" s="8">
        <v>6</v>
      </c>
      <c r="P47" s="8">
        <v>640</v>
      </c>
      <c r="Q47" s="8">
        <v>24</v>
      </c>
      <c r="R47" s="8">
        <v>96696</v>
      </c>
      <c r="S47" s="8">
        <v>75095</v>
      </c>
    </row>
    <row r="48" spans="1:19" ht="14.25">
      <c r="A48" s="3" t="s">
        <v>72</v>
      </c>
      <c r="B48" s="8">
        <v>622</v>
      </c>
      <c r="C48" s="8">
        <v>467</v>
      </c>
      <c r="D48" s="14">
        <v>594</v>
      </c>
      <c r="E48" s="8">
        <v>202</v>
      </c>
      <c r="F48" s="8">
        <v>18868</v>
      </c>
      <c r="G48" s="8">
        <v>142101</v>
      </c>
      <c r="H48" s="27">
        <f t="shared" si="4"/>
        <v>1.8081077986028935</v>
      </c>
      <c r="I48" s="8">
        <v>24335</v>
      </c>
      <c r="J48" s="27">
        <f t="shared" si="5"/>
        <v>0.30964105304678652</v>
      </c>
      <c r="K48" s="8">
        <v>302</v>
      </c>
      <c r="L48" s="8">
        <v>12008</v>
      </c>
      <c r="M48" s="8">
        <v>743</v>
      </c>
      <c r="N48" s="8">
        <v>12968</v>
      </c>
      <c r="O48" s="8">
        <v>84</v>
      </c>
      <c r="P48" s="8">
        <v>4272</v>
      </c>
      <c r="Q48" s="8">
        <v>63</v>
      </c>
      <c r="R48" s="8">
        <v>36618</v>
      </c>
      <c r="S48" s="8">
        <v>78591</v>
      </c>
    </row>
    <row r="49" spans="1:19" s="17" customFormat="1" ht="14.25">
      <c r="A49" s="2"/>
      <c r="B49" s="20"/>
      <c r="C49" s="20"/>
      <c r="D49" s="18"/>
      <c r="E49" s="20"/>
      <c r="F49" s="20"/>
      <c r="G49" s="20"/>
      <c r="H49" s="37"/>
      <c r="I49" s="20"/>
      <c r="J49" s="37"/>
      <c r="K49" s="20"/>
      <c r="L49" s="20"/>
      <c r="M49" s="20"/>
      <c r="N49" s="20"/>
      <c r="R49" s="20"/>
      <c r="S49" s="20"/>
    </row>
    <row r="50" spans="1:19" ht="15">
      <c r="A50" s="1" t="s">
        <v>73</v>
      </c>
      <c r="D50" s="14"/>
      <c r="K50" s="8"/>
      <c r="M50" s="8"/>
      <c r="S50" s="8"/>
    </row>
    <row r="51" spans="1:19" ht="14.25">
      <c r="A51" s="3" t="s">
        <v>74</v>
      </c>
      <c r="B51" s="8">
        <v>407</v>
      </c>
      <c r="C51" s="8">
        <v>339</v>
      </c>
      <c r="D51" s="14">
        <v>1014</v>
      </c>
      <c r="E51" s="8">
        <v>830</v>
      </c>
      <c r="F51" s="8">
        <v>14543</v>
      </c>
      <c r="G51" s="8">
        <v>212257</v>
      </c>
      <c r="H51" s="27">
        <f t="shared" si="4"/>
        <v>2.0778545696608974</v>
      </c>
      <c r="I51" s="8">
        <v>34565</v>
      </c>
      <c r="J51" s="27">
        <f t="shared" si="5"/>
        <v>0.33836831388519067</v>
      </c>
      <c r="K51" s="8">
        <v>113</v>
      </c>
      <c r="L51" s="8">
        <v>6632</v>
      </c>
      <c r="M51" s="8">
        <v>191</v>
      </c>
      <c r="N51" s="8">
        <v>10018</v>
      </c>
      <c r="O51" s="8">
        <v>6</v>
      </c>
      <c r="P51" s="8">
        <v>62</v>
      </c>
      <c r="Q51" s="8">
        <v>28</v>
      </c>
      <c r="R51" s="8">
        <v>51659</v>
      </c>
      <c r="S51" s="8">
        <v>102152</v>
      </c>
    </row>
    <row r="52" spans="1:19" ht="14.25">
      <c r="A52" s="3" t="s">
        <v>75</v>
      </c>
      <c r="B52" s="8">
        <v>144</v>
      </c>
      <c r="C52" s="8">
        <v>70</v>
      </c>
      <c r="D52" s="14">
        <v>138</v>
      </c>
      <c r="E52" s="8">
        <v>140</v>
      </c>
      <c r="F52" s="8">
        <v>10893</v>
      </c>
      <c r="G52" s="8">
        <v>54568</v>
      </c>
      <c r="H52" s="27">
        <f t="shared" si="4"/>
        <v>0.64741475452625585</v>
      </c>
      <c r="I52" s="8">
        <v>54568</v>
      </c>
      <c r="J52" s="27">
        <f t="shared" si="5"/>
        <v>0.64741475452625585</v>
      </c>
      <c r="K52" s="8">
        <v>376</v>
      </c>
      <c r="L52" s="8">
        <v>8660</v>
      </c>
      <c r="M52" s="8">
        <v>482</v>
      </c>
      <c r="N52" s="8">
        <v>10567</v>
      </c>
      <c r="O52" s="8">
        <v>104</v>
      </c>
      <c r="P52" s="8">
        <v>2213</v>
      </c>
      <c r="Q52" s="8">
        <v>39</v>
      </c>
      <c r="R52" s="8">
        <v>46625</v>
      </c>
      <c r="S52" s="8">
        <v>84286</v>
      </c>
    </row>
    <row r="53" spans="1:19" ht="14.25">
      <c r="A53" s="3" t="s">
        <v>76</v>
      </c>
      <c r="B53" s="8">
        <v>2</v>
      </c>
      <c r="C53" s="8">
        <v>2</v>
      </c>
      <c r="D53" s="14">
        <v>998</v>
      </c>
      <c r="E53" s="8">
        <v>892</v>
      </c>
      <c r="F53" s="8">
        <v>33564</v>
      </c>
      <c r="G53" s="8">
        <v>228632</v>
      </c>
      <c r="H53" s="27">
        <f t="shared" si="4"/>
        <v>2.4116536396527537</v>
      </c>
      <c r="I53" s="8">
        <v>62392</v>
      </c>
      <c r="J53" s="27">
        <f t="shared" si="5"/>
        <v>0.65812263325000264</v>
      </c>
      <c r="K53" s="8">
        <v>538</v>
      </c>
      <c r="L53" s="8">
        <v>35010</v>
      </c>
      <c r="M53" s="8">
        <v>749</v>
      </c>
      <c r="N53" s="8">
        <v>41502</v>
      </c>
      <c r="O53" s="8">
        <v>160</v>
      </c>
      <c r="P53" s="8">
        <v>18805</v>
      </c>
      <c r="Q53" s="8">
        <v>101</v>
      </c>
      <c r="R53" s="8">
        <v>42243</v>
      </c>
      <c r="S53" s="8">
        <v>94803</v>
      </c>
    </row>
    <row r="54" spans="1:19" ht="14.25">
      <c r="A54" s="3" t="s">
        <v>77</v>
      </c>
      <c r="B54" s="8">
        <v>120</v>
      </c>
      <c r="C54" s="8">
        <v>74</v>
      </c>
      <c r="D54" s="14">
        <v>1582</v>
      </c>
      <c r="E54" s="8">
        <v>1279</v>
      </c>
      <c r="F54" s="8">
        <v>32619</v>
      </c>
      <c r="G54" s="8">
        <v>164749</v>
      </c>
      <c r="H54" s="27">
        <f t="shared" si="4"/>
        <v>1.6261387975876738</v>
      </c>
      <c r="I54" s="8">
        <v>37251</v>
      </c>
      <c r="J54" s="27">
        <f t="shared" si="5"/>
        <v>0.36768233099404812</v>
      </c>
      <c r="K54" s="8">
        <v>292</v>
      </c>
      <c r="L54" s="8">
        <v>6388</v>
      </c>
      <c r="M54" s="8">
        <v>1101</v>
      </c>
      <c r="N54" s="8">
        <v>18417</v>
      </c>
      <c r="O54" s="8">
        <v>14</v>
      </c>
      <c r="P54" s="8">
        <v>399</v>
      </c>
      <c r="Q54" s="8">
        <v>37</v>
      </c>
      <c r="R54" s="8">
        <v>45816</v>
      </c>
      <c r="S54" s="8">
        <v>101313</v>
      </c>
    </row>
    <row r="55" spans="1:19" s="17" customFormat="1" ht="14.25">
      <c r="A55" s="2"/>
      <c r="B55" s="20"/>
      <c r="C55" s="20"/>
      <c r="D55" s="18"/>
      <c r="E55" s="20"/>
      <c r="F55" s="20"/>
      <c r="G55" s="20"/>
      <c r="H55" s="37"/>
      <c r="I55" s="20"/>
      <c r="J55" s="37"/>
      <c r="K55" s="20"/>
      <c r="L55" s="20"/>
      <c r="M55" s="20"/>
      <c r="N55" s="20"/>
      <c r="R55" s="20"/>
      <c r="S55" s="20"/>
    </row>
    <row r="56" spans="1:19" ht="15">
      <c r="A56" s="1" t="s">
        <v>78</v>
      </c>
      <c r="D56" s="14"/>
      <c r="K56" s="8"/>
      <c r="M56" s="8"/>
      <c r="S56" s="8"/>
    </row>
    <row r="57" spans="1:19" ht="14.25">
      <c r="A57" s="3" t="s">
        <v>79</v>
      </c>
      <c r="B57" s="8">
        <v>0</v>
      </c>
      <c r="C57" s="8">
        <v>0</v>
      </c>
      <c r="D57" s="14">
        <v>639</v>
      </c>
      <c r="E57" s="8">
        <v>904</v>
      </c>
      <c r="F57" s="8">
        <v>67596</v>
      </c>
      <c r="G57" s="8">
        <v>574381</v>
      </c>
      <c r="H57" s="27">
        <f t="shared" si="4"/>
        <v>2.8075832673451231</v>
      </c>
      <c r="I57" s="8">
        <v>90006</v>
      </c>
      <c r="J57" s="27">
        <f t="shared" si="5"/>
        <v>0.43995072880312053</v>
      </c>
      <c r="K57" s="8">
        <v>1973</v>
      </c>
      <c r="L57" s="8">
        <v>50677</v>
      </c>
      <c r="M57" s="8">
        <v>4043</v>
      </c>
      <c r="N57" s="8">
        <v>95408</v>
      </c>
      <c r="O57" s="8">
        <v>710</v>
      </c>
      <c r="P57" s="8">
        <v>29923</v>
      </c>
      <c r="Q57" s="8">
        <v>168</v>
      </c>
      <c r="R57" s="8">
        <v>50707</v>
      </c>
      <c r="S57" s="8">
        <v>204582</v>
      </c>
    </row>
    <row r="58" spans="1:19" ht="14.25">
      <c r="A58" s="3" t="s">
        <v>80</v>
      </c>
      <c r="B58" s="8">
        <v>4831</v>
      </c>
      <c r="C58" s="8">
        <v>2808</v>
      </c>
      <c r="D58" s="14">
        <v>2037</v>
      </c>
      <c r="E58" s="8">
        <v>1488</v>
      </c>
      <c r="F58" s="8">
        <v>212014</v>
      </c>
      <c r="G58" s="8">
        <v>1121258</v>
      </c>
      <c r="H58" s="27">
        <f t="shared" si="4"/>
        <v>4.4842069059293088</v>
      </c>
      <c r="I58" s="8">
        <v>113893</v>
      </c>
      <c r="J58" s="27">
        <f t="shared" si="5"/>
        <v>0.45548819017300818</v>
      </c>
      <c r="K58" s="8">
        <v>1991</v>
      </c>
      <c r="L58" s="8">
        <v>81788</v>
      </c>
      <c r="M58" s="8">
        <v>2498</v>
      </c>
      <c r="N58" s="8">
        <v>92905</v>
      </c>
      <c r="Q58" s="8">
        <v>194</v>
      </c>
      <c r="R58" s="8">
        <v>49811</v>
      </c>
      <c r="S58" s="8">
        <v>250046</v>
      </c>
    </row>
    <row r="59" spans="1:19" ht="14.25">
      <c r="A59" s="3" t="s">
        <v>81</v>
      </c>
      <c r="B59" s="8">
        <v>1131</v>
      </c>
      <c r="C59" s="8">
        <v>124</v>
      </c>
      <c r="D59" s="14">
        <v>1441</v>
      </c>
      <c r="E59" s="8">
        <v>226</v>
      </c>
      <c r="F59" s="8">
        <v>232471</v>
      </c>
      <c r="G59" s="8">
        <v>562915</v>
      </c>
      <c r="H59" s="27">
        <f t="shared" si="4"/>
        <v>2.9044682936896962</v>
      </c>
      <c r="I59" s="8">
        <v>101388</v>
      </c>
      <c r="J59" s="27">
        <f t="shared" si="5"/>
        <v>0.52313090139827667</v>
      </c>
      <c r="K59" s="8">
        <v>846</v>
      </c>
      <c r="L59" s="8">
        <v>21469</v>
      </c>
      <c r="M59" s="8">
        <v>2174</v>
      </c>
      <c r="N59" s="8">
        <v>28588</v>
      </c>
      <c r="O59" s="8">
        <v>60</v>
      </c>
      <c r="Q59" s="8">
        <v>62</v>
      </c>
      <c r="R59" s="8">
        <v>115138</v>
      </c>
      <c r="S59" s="8">
        <v>193810</v>
      </c>
    </row>
    <row r="60" spans="1:19" ht="14.25">
      <c r="A60" s="3" t="s">
        <v>82</v>
      </c>
      <c r="B60" s="8">
        <v>4905</v>
      </c>
      <c r="C60" s="8">
        <v>4228</v>
      </c>
      <c r="D60" s="14">
        <v>271</v>
      </c>
      <c r="E60" s="8">
        <v>271</v>
      </c>
      <c r="F60" s="8">
        <v>89683</v>
      </c>
      <c r="G60" s="8">
        <v>762268</v>
      </c>
      <c r="H60" s="27">
        <f t="shared" si="4"/>
        <v>4.8490639253430361</v>
      </c>
      <c r="I60" s="8">
        <v>90359</v>
      </c>
      <c r="J60" s="27">
        <f t="shared" si="5"/>
        <v>0.57480645551180354</v>
      </c>
      <c r="K60" s="8">
        <v>741</v>
      </c>
      <c r="L60" s="8">
        <v>19072</v>
      </c>
      <c r="M60" s="8">
        <v>1026</v>
      </c>
      <c r="N60" s="8">
        <v>27225</v>
      </c>
      <c r="O60" s="8">
        <v>186</v>
      </c>
      <c r="P60" s="8">
        <v>7863</v>
      </c>
      <c r="Q60" s="8">
        <v>117</v>
      </c>
      <c r="R60" s="8">
        <v>92824</v>
      </c>
      <c r="S60" s="8">
        <v>157199</v>
      </c>
    </row>
    <row r="61" spans="1:19" ht="14.25">
      <c r="A61" s="3" t="s">
        <v>83</v>
      </c>
      <c r="B61" s="8">
        <v>4643</v>
      </c>
      <c r="C61" s="8">
        <v>2100</v>
      </c>
      <c r="D61" s="14">
        <v>653</v>
      </c>
      <c r="E61" s="8">
        <v>561</v>
      </c>
      <c r="F61" s="8">
        <v>177547</v>
      </c>
      <c r="G61" s="8">
        <v>702226</v>
      </c>
      <c r="H61" s="27">
        <f t="shared" si="4"/>
        <v>2.8162826605706952</v>
      </c>
      <c r="I61" s="8">
        <v>195614</v>
      </c>
      <c r="J61" s="27">
        <f t="shared" si="5"/>
        <v>0.78451141992019091</v>
      </c>
      <c r="K61" s="8">
        <v>1123</v>
      </c>
      <c r="L61" s="8">
        <v>34629</v>
      </c>
      <c r="M61" s="8">
        <v>1522</v>
      </c>
      <c r="N61" s="8">
        <v>41405</v>
      </c>
      <c r="O61" s="8">
        <v>15</v>
      </c>
      <c r="P61" s="8">
        <v>1973</v>
      </c>
      <c r="Q61" s="8">
        <v>108</v>
      </c>
      <c r="R61" s="8">
        <v>752402</v>
      </c>
      <c r="S61" s="8">
        <v>249345</v>
      </c>
    </row>
    <row r="62" spans="1:19" s="17" customFormat="1" ht="14.25">
      <c r="A62" s="2"/>
      <c r="B62" s="20"/>
      <c r="C62" s="20"/>
      <c r="D62" s="18"/>
      <c r="E62" s="20"/>
      <c r="F62" s="20"/>
      <c r="G62" s="20"/>
      <c r="H62" s="37"/>
      <c r="I62" s="20"/>
      <c r="J62" s="37"/>
      <c r="K62" s="20"/>
      <c r="L62" s="20"/>
      <c r="M62" s="20"/>
      <c r="N62" s="20"/>
      <c r="R62" s="20"/>
      <c r="S62" s="20"/>
    </row>
    <row r="63" spans="1:19" ht="15">
      <c r="A63" s="1" t="s">
        <v>84</v>
      </c>
      <c r="D63" s="14"/>
      <c r="K63" s="8"/>
      <c r="M63" s="8"/>
      <c r="S63" s="8"/>
    </row>
    <row r="64" spans="1:19" ht="14.25">
      <c r="A64" s="3" t="s">
        <v>85</v>
      </c>
      <c r="B64" s="8">
        <v>0</v>
      </c>
      <c r="C64" s="8">
        <v>0</v>
      </c>
      <c r="D64" s="14">
        <v>61</v>
      </c>
      <c r="E64" s="8">
        <v>59</v>
      </c>
      <c r="F64" s="8">
        <v>3172</v>
      </c>
      <c r="G64" s="8">
        <v>16657</v>
      </c>
      <c r="H64" s="27">
        <f t="shared" si="4"/>
        <v>4.5300516725591518</v>
      </c>
      <c r="I64" s="8">
        <v>1424</v>
      </c>
      <c r="J64" s="27">
        <f t="shared" si="5"/>
        <v>0.387272232798477</v>
      </c>
      <c r="K64" s="8">
        <v>7</v>
      </c>
      <c r="L64" s="8">
        <v>408</v>
      </c>
      <c r="M64" s="8">
        <v>9</v>
      </c>
      <c r="N64" s="8">
        <v>419</v>
      </c>
      <c r="O64">
        <v>0</v>
      </c>
      <c r="P64">
        <v>0</v>
      </c>
      <c r="Q64">
        <v>5</v>
      </c>
      <c r="R64" s="8">
        <v>3277</v>
      </c>
      <c r="S64" s="8">
        <v>3677</v>
      </c>
    </row>
    <row r="65" spans="1:19" ht="14.25">
      <c r="A65" s="3" t="s">
        <v>86</v>
      </c>
      <c r="B65" s="8">
        <v>0</v>
      </c>
      <c r="C65" s="8">
        <v>0</v>
      </c>
      <c r="D65" s="14">
        <v>84</v>
      </c>
      <c r="E65" s="8">
        <v>62</v>
      </c>
      <c r="F65" s="8">
        <v>7312</v>
      </c>
      <c r="G65" s="8">
        <v>65222</v>
      </c>
      <c r="H65" s="27">
        <f t="shared" si="4"/>
        <v>3.7657043879907621</v>
      </c>
      <c r="I65" s="8">
        <v>11568</v>
      </c>
      <c r="J65" s="27">
        <f t="shared" si="5"/>
        <v>0.6678983833718245</v>
      </c>
      <c r="K65" s="8">
        <v>130</v>
      </c>
      <c r="L65" s="8">
        <v>3794</v>
      </c>
      <c r="M65" s="8">
        <v>149</v>
      </c>
      <c r="N65" s="8">
        <v>4322</v>
      </c>
      <c r="O65" s="8">
        <v>4</v>
      </c>
      <c r="P65" s="8">
        <v>166</v>
      </c>
      <c r="Q65" s="8">
        <v>18</v>
      </c>
      <c r="R65" s="8">
        <v>9152</v>
      </c>
      <c r="S65" s="8">
        <v>17320</v>
      </c>
    </row>
    <row r="66" spans="1:19">
      <c r="D66" s="14"/>
      <c r="K66" s="8"/>
      <c r="M66" s="8"/>
      <c r="S66" s="8"/>
    </row>
    <row r="67" spans="1:19" s="9" customFormat="1">
      <c r="A67" s="9" t="s">
        <v>99</v>
      </c>
      <c r="B67" s="12">
        <f>SUM(B4:B66)</f>
        <v>19518</v>
      </c>
      <c r="C67" s="12">
        <f>SUM(C4:C66)</f>
        <v>12610</v>
      </c>
      <c r="D67" s="12">
        <f>SUM(D4:D66)</f>
        <v>23424</v>
      </c>
      <c r="E67" s="12">
        <f>SUM(E4:E66)</f>
        <v>18622</v>
      </c>
      <c r="F67" s="12"/>
      <c r="G67" s="12">
        <f>SUM(G4:G66)</f>
        <v>8531676</v>
      </c>
      <c r="H67" s="34">
        <f t="shared" si="4"/>
        <v>2.9207185815696071</v>
      </c>
      <c r="I67" s="12">
        <f>SUM(I4:I66)</f>
        <v>1554069</v>
      </c>
      <c r="J67" s="34">
        <f t="shared" si="5"/>
        <v>0.53201717990009201</v>
      </c>
      <c r="K67" s="12">
        <f t="shared" ref="K67:R67" si="6">SUM(K4:K66)</f>
        <v>11909</v>
      </c>
      <c r="L67" s="12">
        <f t="shared" si="6"/>
        <v>419021</v>
      </c>
      <c r="M67" s="12">
        <f t="shared" si="6"/>
        <v>20451</v>
      </c>
      <c r="N67" s="12">
        <f t="shared" si="6"/>
        <v>595255</v>
      </c>
      <c r="O67" s="12">
        <f t="shared" si="6"/>
        <v>2105</v>
      </c>
      <c r="P67" s="12">
        <f t="shared" si="6"/>
        <v>99930</v>
      </c>
      <c r="Q67" s="12">
        <f t="shared" si="6"/>
        <v>1630</v>
      </c>
      <c r="R67" s="12">
        <f t="shared" si="6"/>
        <v>1888206</v>
      </c>
      <c r="S67" s="12">
        <v>2921088</v>
      </c>
    </row>
    <row r="70" spans="1:19" ht="25.5" customHeight="1">
      <c r="A70" s="102" t="s">
        <v>796</v>
      </c>
      <c r="B70" s="103"/>
      <c r="C70" s="103"/>
      <c r="D70" s="103"/>
    </row>
  </sheetData>
  <mergeCells count="4">
    <mergeCell ref="B1:E1"/>
    <mergeCell ref="O1:O2"/>
    <mergeCell ref="Q1:R1"/>
    <mergeCell ref="A70:D70"/>
  </mergeCells>
  <phoneticPr fontId="4" type="noConversion"/>
  <pageMargins left="0.75" right="0.75" top="1" bottom="1" header="0.5" footer="0.5"/>
  <pageSetup scale="46" orientation="landscape" horizontalDpi="4294967293" r:id="rId1"/>
  <headerFooter alignWithMargins="0">
    <oddHeader>&amp;C&amp;"Arial,Bold"&amp;14Public Library System Other Services FY05</oddHeader>
    <oddFooter>&amp;L&amp;8Mississippi Public Library Statistics, FY05, Public Library Other Services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7"/>
  <sheetViews>
    <sheetView zoomScaleNormal="100" workbookViewId="0">
      <selection activeCell="A21" sqref="A21"/>
    </sheetView>
  </sheetViews>
  <sheetFormatPr defaultRowHeight="12.75"/>
  <cols>
    <col min="1" max="1" width="52.7109375" customWidth="1"/>
    <col min="2" max="2" width="48.140625" bestFit="1" customWidth="1"/>
    <col min="3" max="3" width="11.5703125" style="14" customWidth="1"/>
    <col min="5" max="5" width="9.140625" style="15"/>
    <col min="6" max="6" width="7.7109375" style="15" customWidth="1"/>
    <col min="7" max="7" width="11.28515625" bestFit="1" customWidth="1"/>
    <col min="8" max="8" width="10.85546875" style="15" bestFit="1" customWidth="1"/>
    <col min="9" max="9" width="10.85546875" bestFit="1" customWidth="1"/>
    <col min="10" max="10" width="36.28515625" hidden="1" customWidth="1"/>
    <col min="11" max="11" width="9.140625" hidden="1" customWidth="1"/>
    <col min="12" max="12" width="10.85546875" bestFit="1" customWidth="1"/>
  </cols>
  <sheetData>
    <row r="1" spans="1:12">
      <c r="A1" s="9"/>
      <c r="B1" s="9"/>
      <c r="C1" s="12"/>
      <c r="D1" s="13" t="s">
        <v>162</v>
      </c>
      <c r="E1" s="13" t="s">
        <v>163</v>
      </c>
      <c r="F1" s="13" t="s">
        <v>164</v>
      </c>
      <c r="G1" s="13" t="s">
        <v>165</v>
      </c>
      <c r="H1" s="13" t="s">
        <v>166</v>
      </c>
      <c r="I1" s="13" t="s">
        <v>167</v>
      </c>
      <c r="L1" s="13" t="s">
        <v>789</v>
      </c>
    </row>
    <row r="2" spans="1:12">
      <c r="A2" s="9" t="s">
        <v>168</v>
      </c>
      <c r="B2" s="9" t="s">
        <v>169</v>
      </c>
      <c r="C2" s="12" t="s">
        <v>170</v>
      </c>
      <c r="D2" s="13" t="s">
        <v>171</v>
      </c>
      <c r="E2" s="13" t="s">
        <v>172</v>
      </c>
      <c r="F2" s="13" t="s">
        <v>173</v>
      </c>
      <c r="G2" s="9" t="s">
        <v>174</v>
      </c>
      <c r="H2" s="13" t="s">
        <v>175</v>
      </c>
      <c r="I2" s="13" t="s">
        <v>175</v>
      </c>
      <c r="L2" s="9" t="s">
        <v>175</v>
      </c>
    </row>
    <row r="4" spans="1:12">
      <c r="A4" t="s">
        <v>176</v>
      </c>
      <c r="B4" t="s">
        <v>79</v>
      </c>
      <c r="C4" s="14">
        <v>132</v>
      </c>
      <c r="D4">
        <v>12</v>
      </c>
      <c r="E4" s="15">
        <v>600</v>
      </c>
      <c r="F4" s="15">
        <v>1973</v>
      </c>
      <c r="H4" s="16">
        <v>1951</v>
      </c>
      <c r="I4" s="8">
        <v>2092</v>
      </c>
      <c r="J4" t="s">
        <v>177</v>
      </c>
      <c r="K4">
        <v>423</v>
      </c>
      <c r="L4" s="8">
        <v>1529</v>
      </c>
    </row>
    <row r="5" spans="1:12">
      <c r="A5" t="s">
        <v>178</v>
      </c>
      <c r="B5" t="s">
        <v>179</v>
      </c>
      <c r="C5" s="14">
        <v>206</v>
      </c>
      <c r="D5">
        <v>32</v>
      </c>
      <c r="E5" s="16">
        <v>3500</v>
      </c>
      <c r="F5" s="15">
        <v>1969</v>
      </c>
      <c r="H5" s="16">
        <v>4727</v>
      </c>
      <c r="I5" s="8">
        <v>4789</v>
      </c>
      <c r="J5" t="s">
        <v>180</v>
      </c>
      <c r="K5" s="8">
        <v>6415</v>
      </c>
      <c r="L5" s="8">
        <v>5113</v>
      </c>
    </row>
    <row r="6" spans="1:12">
      <c r="A6" t="s">
        <v>181</v>
      </c>
      <c r="B6" t="s">
        <v>76</v>
      </c>
      <c r="C6" s="14">
        <v>220</v>
      </c>
      <c r="D6">
        <v>20</v>
      </c>
      <c r="E6" s="15" t="s">
        <v>182</v>
      </c>
      <c r="F6" s="15" t="s">
        <v>182</v>
      </c>
      <c r="H6" s="16">
        <v>9168</v>
      </c>
      <c r="I6" s="8">
        <v>10110</v>
      </c>
      <c r="J6" t="s">
        <v>183</v>
      </c>
      <c r="K6" s="8">
        <v>1696</v>
      </c>
      <c r="L6" s="8">
        <v>8712</v>
      </c>
    </row>
    <row r="7" spans="1:12">
      <c r="A7" t="s">
        <v>184</v>
      </c>
      <c r="B7" t="s">
        <v>79</v>
      </c>
      <c r="C7" s="14">
        <v>233</v>
      </c>
      <c r="D7">
        <v>20</v>
      </c>
      <c r="E7" s="15">
        <v>609</v>
      </c>
      <c r="F7" s="15">
        <v>1975</v>
      </c>
      <c r="H7" s="16">
        <v>5323</v>
      </c>
      <c r="I7" s="8">
        <v>4054</v>
      </c>
      <c r="J7" t="s">
        <v>185</v>
      </c>
      <c r="K7">
        <v>508</v>
      </c>
      <c r="L7" s="8">
        <v>5092</v>
      </c>
    </row>
    <row r="8" spans="1:12">
      <c r="A8" t="s">
        <v>186</v>
      </c>
      <c r="B8" t="s">
        <v>45</v>
      </c>
      <c r="C8" s="14">
        <v>245</v>
      </c>
      <c r="D8">
        <v>20</v>
      </c>
      <c r="E8" s="15" t="s">
        <v>182</v>
      </c>
      <c r="F8" s="15" t="s">
        <v>187</v>
      </c>
      <c r="H8" s="16">
        <v>4055</v>
      </c>
      <c r="I8" s="8">
        <v>4820</v>
      </c>
      <c r="J8" t="s">
        <v>188</v>
      </c>
      <c r="K8">
        <v>220</v>
      </c>
      <c r="L8" s="8">
        <v>1490</v>
      </c>
    </row>
    <row r="9" spans="1:12" s="17" customFormat="1">
      <c r="A9" s="17" t="s">
        <v>189</v>
      </c>
      <c r="B9" s="17" t="s">
        <v>77</v>
      </c>
      <c r="C9" s="18">
        <v>248</v>
      </c>
      <c r="D9" s="17">
        <v>37.5</v>
      </c>
      <c r="E9" s="19">
        <v>550</v>
      </c>
      <c r="F9" s="19">
        <v>1975</v>
      </c>
      <c r="H9" s="19">
        <v>438</v>
      </c>
      <c r="I9" s="20">
        <v>524</v>
      </c>
      <c r="J9" s="17" t="s">
        <v>190</v>
      </c>
      <c r="K9" s="20">
        <v>6956</v>
      </c>
      <c r="L9" s="20">
        <v>449</v>
      </c>
    </row>
    <row r="10" spans="1:12">
      <c r="A10" t="s">
        <v>191</v>
      </c>
      <c r="B10" t="s">
        <v>79</v>
      </c>
      <c r="C10" s="14">
        <v>285</v>
      </c>
      <c r="D10">
        <v>9</v>
      </c>
      <c r="E10" s="15">
        <v>1216</v>
      </c>
      <c r="F10" s="15">
        <v>1969</v>
      </c>
      <c r="H10" s="16">
        <v>1401</v>
      </c>
      <c r="I10" s="8">
        <v>1894</v>
      </c>
      <c r="J10" t="s">
        <v>192</v>
      </c>
      <c r="K10">
        <v>907</v>
      </c>
      <c r="L10" s="8">
        <v>1734</v>
      </c>
    </row>
    <row r="11" spans="1:12">
      <c r="A11" t="s">
        <v>193</v>
      </c>
      <c r="B11" t="s">
        <v>194</v>
      </c>
      <c r="C11" s="14">
        <v>315</v>
      </c>
      <c r="D11">
        <v>37.5</v>
      </c>
      <c r="E11" s="16">
        <v>2541</v>
      </c>
      <c r="F11" s="15">
        <v>1977</v>
      </c>
      <c r="H11" s="16">
        <v>9377</v>
      </c>
      <c r="I11" s="8">
        <v>9705</v>
      </c>
      <c r="J11" t="s">
        <v>195</v>
      </c>
      <c r="K11">
        <v>563</v>
      </c>
      <c r="L11" s="8">
        <v>10453</v>
      </c>
    </row>
    <row r="12" spans="1:12">
      <c r="A12" t="s">
        <v>196</v>
      </c>
      <c r="B12" t="s">
        <v>77</v>
      </c>
      <c r="C12" s="14">
        <v>316</v>
      </c>
      <c r="D12">
        <v>20</v>
      </c>
      <c r="E12" s="16">
        <v>1200</v>
      </c>
      <c r="F12" s="15">
        <v>1991</v>
      </c>
      <c r="H12" s="16">
        <v>8090</v>
      </c>
      <c r="I12" s="8">
        <v>8201</v>
      </c>
      <c r="J12" t="s">
        <v>197</v>
      </c>
      <c r="K12">
        <v>498</v>
      </c>
      <c r="L12" s="8">
        <v>11037</v>
      </c>
    </row>
    <row r="13" spans="1:12">
      <c r="A13" t="s">
        <v>198</v>
      </c>
      <c r="B13" t="s">
        <v>77</v>
      </c>
      <c r="C13" s="14">
        <v>330</v>
      </c>
      <c r="D13">
        <v>15</v>
      </c>
      <c r="E13" s="15">
        <v>832</v>
      </c>
      <c r="F13" s="15">
        <v>1982</v>
      </c>
      <c r="H13" s="16">
        <v>14112</v>
      </c>
      <c r="I13" s="8">
        <v>12747</v>
      </c>
      <c r="J13" t="s">
        <v>199</v>
      </c>
      <c r="K13">
        <v>577</v>
      </c>
      <c r="L13" s="8">
        <v>11250</v>
      </c>
    </row>
    <row r="14" spans="1:12">
      <c r="A14" t="s">
        <v>200</v>
      </c>
      <c r="B14" t="s">
        <v>70</v>
      </c>
      <c r="C14" s="14">
        <v>335</v>
      </c>
      <c r="D14">
        <v>32</v>
      </c>
      <c r="E14" s="16">
        <v>2200</v>
      </c>
      <c r="F14" s="15">
        <v>2001</v>
      </c>
      <c r="H14" s="16">
        <v>11105</v>
      </c>
      <c r="I14" s="8">
        <v>12708</v>
      </c>
      <c r="J14" t="s">
        <v>201</v>
      </c>
      <c r="K14" s="8">
        <v>3321</v>
      </c>
      <c r="L14" s="8">
        <v>12719</v>
      </c>
    </row>
    <row r="15" spans="1:12" s="17" customFormat="1">
      <c r="A15" s="17" t="s">
        <v>202</v>
      </c>
      <c r="B15" s="17" t="s">
        <v>45</v>
      </c>
      <c r="C15" s="18">
        <v>339</v>
      </c>
      <c r="D15" s="17">
        <v>9</v>
      </c>
      <c r="E15" s="19" t="s">
        <v>182</v>
      </c>
      <c r="F15" s="19">
        <v>1982</v>
      </c>
      <c r="H15" s="21">
        <v>1847</v>
      </c>
      <c r="I15" s="20">
        <v>254</v>
      </c>
      <c r="J15" s="17" t="s">
        <v>203</v>
      </c>
      <c r="K15" s="20">
        <v>1429</v>
      </c>
      <c r="L15" s="20"/>
    </row>
    <row r="16" spans="1:12">
      <c r="A16" t="s">
        <v>204</v>
      </c>
      <c r="B16" t="s">
        <v>44</v>
      </c>
      <c r="C16" s="14">
        <v>344</v>
      </c>
      <c r="D16">
        <v>43</v>
      </c>
      <c r="E16" s="16">
        <v>2400</v>
      </c>
      <c r="F16" s="15" t="s">
        <v>182</v>
      </c>
      <c r="H16" s="15" t="s">
        <v>182</v>
      </c>
      <c r="I16" s="8">
        <v>2905</v>
      </c>
      <c r="J16" t="s">
        <v>205</v>
      </c>
      <c r="K16" s="8">
        <v>1892</v>
      </c>
      <c r="L16" s="8">
        <v>3927</v>
      </c>
    </row>
    <row r="17" spans="1:12">
      <c r="A17" t="s">
        <v>206</v>
      </c>
      <c r="B17" t="s">
        <v>79</v>
      </c>
      <c r="C17" s="14">
        <v>354</v>
      </c>
      <c r="D17">
        <v>20</v>
      </c>
      <c r="E17" s="15">
        <v>960</v>
      </c>
      <c r="F17" s="15">
        <v>1990</v>
      </c>
      <c r="H17" s="16">
        <v>7343</v>
      </c>
      <c r="I17" s="8">
        <v>6705</v>
      </c>
      <c r="J17" t="s">
        <v>207</v>
      </c>
      <c r="K17">
        <v>315</v>
      </c>
      <c r="L17" s="8">
        <v>12000</v>
      </c>
    </row>
    <row r="18" spans="1:12">
      <c r="A18" t="s">
        <v>208</v>
      </c>
      <c r="B18" t="s">
        <v>69</v>
      </c>
      <c r="C18" s="14">
        <v>360</v>
      </c>
      <c r="D18">
        <v>14</v>
      </c>
      <c r="E18" s="15">
        <v>540</v>
      </c>
      <c r="F18" s="15">
        <v>1966</v>
      </c>
      <c r="G18">
        <v>1991</v>
      </c>
      <c r="H18" s="16">
        <v>2733</v>
      </c>
      <c r="I18" s="8">
        <v>2567</v>
      </c>
      <c r="J18" t="s">
        <v>209</v>
      </c>
      <c r="K18" s="8">
        <v>7113</v>
      </c>
      <c r="L18" s="8">
        <v>2428</v>
      </c>
    </row>
    <row r="19" spans="1:12">
      <c r="A19" t="s">
        <v>210</v>
      </c>
      <c r="B19" t="s">
        <v>79</v>
      </c>
      <c r="C19" s="14">
        <v>394</v>
      </c>
      <c r="D19">
        <v>10.5</v>
      </c>
      <c r="E19" s="15">
        <v>348</v>
      </c>
      <c r="F19" s="15">
        <v>1930</v>
      </c>
      <c r="H19" s="16">
        <v>2224</v>
      </c>
      <c r="I19" s="8">
        <v>2017</v>
      </c>
      <c r="J19" t="s">
        <v>211</v>
      </c>
      <c r="K19" s="8">
        <v>8209</v>
      </c>
      <c r="L19" s="8">
        <v>2274</v>
      </c>
    </row>
    <row r="20" spans="1:12">
      <c r="A20" t="s">
        <v>212</v>
      </c>
      <c r="B20" t="s">
        <v>213</v>
      </c>
      <c r="C20" s="14">
        <v>407</v>
      </c>
      <c r="D20">
        <v>20</v>
      </c>
      <c r="E20" s="16">
        <v>2400</v>
      </c>
      <c r="F20" s="15">
        <v>1997</v>
      </c>
      <c r="H20" s="16">
        <v>5549</v>
      </c>
      <c r="I20" s="8">
        <v>7033</v>
      </c>
      <c r="J20" t="s">
        <v>214</v>
      </c>
      <c r="K20" s="8">
        <v>2097</v>
      </c>
      <c r="L20" s="8">
        <v>8617</v>
      </c>
    </row>
    <row r="21" spans="1:12" s="17" customFormat="1">
      <c r="A21" s="17" t="s">
        <v>215</v>
      </c>
      <c r="B21" s="17" t="s">
        <v>79</v>
      </c>
      <c r="C21" s="18">
        <v>408</v>
      </c>
      <c r="D21" s="17">
        <v>9</v>
      </c>
      <c r="E21" s="19">
        <v>600</v>
      </c>
      <c r="F21" s="19">
        <v>1973</v>
      </c>
      <c r="H21" s="21">
        <v>4184</v>
      </c>
      <c r="I21" s="20">
        <v>3937</v>
      </c>
      <c r="J21" s="17" t="s">
        <v>216</v>
      </c>
      <c r="K21" s="17">
        <v>977</v>
      </c>
      <c r="L21" s="20">
        <v>3829</v>
      </c>
    </row>
    <row r="22" spans="1:12">
      <c r="A22" t="s">
        <v>217</v>
      </c>
      <c r="B22" t="s">
        <v>58</v>
      </c>
      <c r="C22" s="14">
        <v>447</v>
      </c>
      <c r="D22">
        <v>30</v>
      </c>
      <c r="E22" s="16">
        <v>2560</v>
      </c>
      <c r="F22" s="15">
        <v>1981</v>
      </c>
      <c r="H22" s="16">
        <v>8460</v>
      </c>
      <c r="I22" s="8">
        <v>8506</v>
      </c>
      <c r="J22" t="s">
        <v>218</v>
      </c>
      <c r="K22">
        <v>265</v>
      </c>
      <c r="L22" s="8">
        <v>6540</v>
      </c>
    </row>
    <row r="23" spans="1:12">
      <c r="A23" t="s">
        <v>219</v>
      </c>
      <c r="B23" t="s">
        <v>45</v>
      </c>
      <c r="C23" s="14">
        <v>474</v>
      </c>
      <c r="D23">
        <v>20</v>
      </c>
      <c r="E23" s="15" t="s">
        <v>182</v>
      </c>
      <c r="F23" s="15" t="s">
        <v>187</v>
      </c>
      <c r="H23" s="16">
        <v>9619</v>
      </c>
      <c r="I23" s="8">
        <v>9512</v>
      </c>
      <c r="J23" t="s">
        <v>220</v>
      </c>
      <c r="K23" s="8">
        <v>1961</v>
      </c>
      <c r="L23" s="8">
        <v>10680</v>
      </c>
    </row>
    <row r="24" spans="1:12">
      <c r="A24" t="s">
        <v>221</v>
      </c>
      <c r="B24" t="s">
        <v>69</v>
      </c>
      <c r="C24" s="14">
        <v>481</v>
      </c>
      <c r="D24">
        <v>16</v>
      </c>
      <c r="E24" s="16">
        <v>1200</v>
      </c>
      <c r="F24" s="15" t="s">
        <v>182</v>
      </c>
      <c r="G24">
        <v>1974</v>
      </c>
      <c r="H24" s="16">
        <v>2073</v>
      </c>
      <c r="I24" s="8">
        <v>2200</v>
      </c>
      <c r="J24" t="s">
        <v>222</v>
      </c>
      <c r="K24" s="8">
        <v>2663</v>
      </c>
      <c r="L24" s="8">
        <v>2218</v>
      </c>
    </row>
    <row r="25" spans="1:12">
      <c r="A25" t="s">
        <v>223</v>
      </c>
      <c r="B25" t="s">
        <v>76</v>
      </c>
      <c r="C25" s="14">
        <v>488</v>
      </c>
      <c r="D25">
        <v>44.5</v>
      </c>
      <c r="E25" s="16">
        <v>2613</v>
      </c>
      <c r="F25" s="15">
        <v>1969</v>
      </c>
      <c r="G25">
        <v>1983</v>
      </c>
      <c r="H25" s="16">
        <v>10319</v>
      </c>
      <c r="I25" s="8">
        <v>10732</v>
      </c>
      <c r="J25" t="s">
        <v>224</v>
      </c>
      <c r="K25">
        <v>611</v>
      </c>
      <c r="L25" s="8">
        <v>10021</v>
      </c>
    </row>
    <row r="26" spans="1:12">
      <c r="A26" t="s">
        <v>225</v>
      </c>
      <c r="B26" t="s">
        <v>49</v>
      </c>
      <c r="C26" s="14">
        <v>494</v>
      </c>
      <c r="D26">
        <v>20</v>
      </c>
      <c r="E26" s="16">
        <v>1956</v>
      </c>
      <c r="F26" s="15">
        <v>1960</v>
      </c>
      <c r="H26" s="16">
        <v>2076</v>
      </c>
      <c r="I26" s="8">
        <v>2423</v>
      </c>
      <c r="J26" t="s">
        <v>226</v>
      </c>
      <c r="K26">
        <v>500</v>
      </c>
      <c r="L26" s="8">
        <v>2446</v>
      </c>
    </row>
    <row r="27" spans="1:12" s="17" customFormat="1">
      <c r="A27" s="17" t="s">
        <v>227</v>
      </c>
      <c r="B27" s="17" t="s">
        <v>65</v>
      </c>
      <c r="C27" s="18">
        <v>498</v>
      </c>
      <c r="D27" s="17">
        <v>12</v>
      </c>
      <c r="E27" s="21">
        <v>1560</v>
      </c>
      <c r="F27" s="19">
        <v>1976</v>
      </c>
      <c r="H27" s="19">
        <v>495</v>
      </c>
      <c r="I27" s="20">
        <v>834</v>
      </c>
      <c r="J27" s="17" t="s">
        <v>228</v>
      </c>
      <c r="K27" s="17">
        <v>473</v>
      </c>
      <c r="L27" s="20">
        <v>944</v>
      </c>
    </row>
    <row r="28" spans="1:12">
      <c r="A28" t="s">
        <v>229</v>
      </c>
      <c r="B28" t="s">
        <v>58</v>
      </c>
      <c r="C28" s="14">
        <v>519</v>
      </c>
      <c r="D28">
        <v>46</v>
      </c>
      <c r="E28" s="16">
        <v>4600</v>
      </c>
      <c r="F28" s="15">
        <v>1976</v>
      </c>
      <c r="G28">
        <v>2003</v>
      </c>
      <c r="H28" s="16">
        <v>21413</v>
      </c>
      <c r="I28" s="8">
        <v>33880</v>
      </c>
      <c r="J28" t="s">
        <v>230</v>
      </c>
      <c r="K28">
        <v>127</v>
      </c>
      <c r="L28" s="8">
        <v>37005</v>
      </c>
    </row>
    <row r="29" spans="1:12">
      <c r="A29" t="s">
        <v>231</v>
      </c>
      <c r="B29" t="s">
        <v>37</v>
      </c>
      <c r="C29" s="14">
        <v>529</v>
      </c>
      <c r="D29">
        <v>15</v>
      </c>
      <c r="E29" s="15" t="s">
        <v>182</v>
      </c>
      <c r="F29" s="15" t="s">
        <v>182</v>
      </c>
      <c r="H29" s="15">
        <v>652</v>
      </c>
      <c r="I29" s="16" t="s">
        <v>182</v>
      </c>
      <c r="J29" t="s">
        <v>232</v>
      </c>
      <c r="K29">
        <v>115</v>
      </c>
      <c r="L29" s="8">
        <v>350</v>
      </c>
    </row>
    <row r="30" spans="1:12">
      <c r="A30" t="s">
        <v>233</v>
      </c>
      <c r="B30" t="s">
        <v>66</v>
      </c>
      <c r="C30" s="14">
        <v>548</v>
      </c>
      <c r="D30">
        <v>20</v>
      </c>
      <c r="E30" s="15">
        <v>2500</v>
      </c>
      <c r="F30" s="22">
        <v>1947</v>
      </c>
      <c r="G30">
        <v>1996</v>
      </c>
      <c r="H30" s="16">
        <v>3647</v>
      </c>
      <c r="I30" s="8">
        <v>3267</v>
      </c>
      <c r="J30" t="s">
        <v>234</v>
      </c>
      <c r="K30" s="8">
        <v>50644</v>
      </c>
      <c r="L30" s="8">
        <v>3130</v>
      </c>
    </row>
    <row r="31" spans="1:12">
      <c r="A31" t="s">
        <v>235</v>
      </c>
      <c r="B31" t="s">
        <v>38</v>
      </c>
      <c r="C31" s="14">
        <v>553</v>
      </c>
      <c r="D31">
        <v>15</v>
      </c>
      <c r="E31" s="15">
        <v>900</v>
      </c>
      <c r="F31" s="15">
        <v>1966</v>
      </c>
      <c r="H31" s="16">
        <v>3040</v>
      </c>
      <c r="I31" s="8">
        <v>440</v>
      </c>
      <c r="J31" t="s">
        <v>236</v>
      </c>
      <c r="K31">
        <v>670</v>
      </c>
      <c r="L31" s="8">
        <v>294</v>
      </c>
    </row>
    <row r="32" spans="1:12">
      <c r="A32" t="s">
        <v>237</v>
      </c>
      <c r="B32" t="s">
        <v>72</v>
      </c>
      <c r="C32" s="14">
        <v>553</v>
      </c>
      <c r="D32">
        <v>20</v>
      </c>
      <c r="E32" s="15">
        <v>760</v>
      </c>
      <c r="F32" s="15">
        <v>1959</v>
      </c>
      <c r="G32">
        <v>1996</v>
      </c>
      <c r="H32" s="16">
        <v>1575</v>
      </c>
      <c r="I32" s="8">
        <v>1645</v>
      </c>
      <c r="J32" t="s">
        <v>238</v>
      </c>
      <c r="K32">
        <v>144</v>
      </c>
      <c r="L32" s="8">
        <v>1558</v>
      </c>
    </row>
    <row r="33" spans="1:12" s="17" customFormat="1">
      <c r="A33" s="17" t="s">
        <v>239</v>
      </c>
      <c r="B33" s="17" t="s">
        <v>70</v>
      </c>
      <c r="C33" s="18">
        <v>555</v>
      </c>
      <c r="D33" s="17">
        <v>12</v>
      </c>
      <c r="E33" s="21">
        <v>1072</v>
      </c>
      <c r="F33" s="19" t="s">
        <v>182</v>
      </c>
      <c r="G33" s="19" t="s">
        <v>240</v>
      </c>
      <c r="H33" s="21">
        <v>2181</v>
      </c>
      <c r="I33" s="20">
        <v>2153</v>
      </c>
      <c r="J33" s="17" t="s">
        <v>241</v>
      </c>
      <c r="K33" s="17">
        <v>533</v>
      </c>
      <c r="L33" s="20">
        <v>984</v>
      </c>
    </row>
    <row r="34" spans="1:12">
      <c r="A34" t="s">
        <v>242</v>
      </c>
      <c r="B34" t="s">
        <v>243</v>
      </c>
      <c r="C34" s="14">
        <v>563</v>
      </c>
      <c r="D34">
        <v>16</v>
      </c>
      <c r="E34" s="15">
        <v>720</v>
      </c>
      <c r="F34" s="15">
        <v>1962</v>
      </c>
      <c r="H34" s="16">
        <v>2949</v>
      </c>
      <c r="I34" s="8">
        <v>1764</v>
      </c>
      <c r="J34" t="s">
        <v>244</v>
      </c>
      <c r="K34">
        <v>30</v>
      </c>
      <c r="L34" s="8">
        <v>3854</v>
      </c>
    </row>
    <row r="35" spans="1:12">
      <c r="A35" t="s">
        <v>245</v>
      </c>
      <c r="B35" t="s">
        <v>33</v>
      </c>
      <c r="C35" s="14">
        <v>565</v>
      </c>
      <c r="D35">
        <v>40</v>
      </c>
      <c r="E35" s="16">
        <v>6700</v>
      </c>
      <c r="F35" s="15">
        <v>2003</v>
      </c>
      <c r="H35" s="16">
        <v>12804</v>
      </c>
      <c r="I35" s="8">
        <v>5550</v>
      </c>
      <c r="J35" t="s">
        <v>246</v>
      </c>
      <c r="K35">
        <v>503</v>
      </c>
      <c r="L35" s="8">
        <v>1921</v>
      </c>
    </row>
    <row r="36" spans="1:12">
      <c r="A36" t="s">
        <v>247</v>
      </c>
      <c r="B36" t="s">
        <v>33</v>
      </c>
      <c r="C36" s="14">
        <v>577</v>
      </c>
      <c r="D36">
        <v>40</v>
      </c>
      <c r="E36" s="16">
        <v>2500</v>
      </c>
      <c r="F36" s="15">
        <v>1941</v>
      </c>
      <c r="G36">
        <v>1987</v>
      </c>
      <c r="H36" s="16">
        <v>6765</v>
      </c>
      <c r="I36" s="8">
        <v>6512</v>
      </c>
      <c r="J36" t="s">
        <v>248</v>
      </c>
      <c r="K36">
        <v>629</v>
      </c>
      <c r="L36" s="8">
        <v>3235</v>
      </c>
    </row>
    <row r="37" spans="1:12">
      <c r="A37" t="s">
        <v>249</v>
      </c>
      <c r="B37" t="s">
        <v>40</v>
      </c>
      <c r="C37" s="14">
        <v>586</v>
      </c>
      <c r="D37">
        <v>24</v>
      </c>
      <c r="E37" s="16">
        <v>1500</v>
      </c>
      <c r="F37" s="15">
        <v>1950</v>
      </c>
      <c r="G37">
        <v>1981</v>
      </c>
      <c r="H37" s="16">
        <v>3954</v>
      </c>
      <c r="I37" s="8">
        <v>4255</v>
      </c>
      <c r="J37" t="s">
        <v>250</v>
      </c>
      <c r="K37" s="8">
        <v>8625</v>
      </c>
      <c r="L37" s="8">
        <v>3506</v>
      </c>
    </row>
    <row r="38" spans="1:12">
      <c r="A38" t="s">
        <v>251</v>
      </c>
      <c r="B38" t="s">
        <v>70</v>
      </c>
      <c r="C38" s="14">
        <v>603</v>
      </c>
      <c r="D38">
        <v>12</v>
      </c>
      <c r="E38" s="16">
        <v>1540</v>
      </c>
      <c r="F38" s="15">
        <v>1983</v>
      </c>
      <c r="G38">
        <v>2001</v>
      </c>
      <c r="H38" s="16">
        <v>1966</v>
      </c>
      <c r="I38" s="8">
        <v>1728</v>
      </c>
      <c r="J38" t="s">
        <v>252</v>
      </c>
      <c r="K38">
        <v>720</v>
      </c>
      <c r="L38" s="8">
        <v>1063</v>
      </c>
    </row>
    <row r="39" spans="1:12" s="17" customFormat="1">
      <c r="A39" s="17" t="s">
        <v>253</v>
      </c>
      <c r="B39" s="17" t="s">
        <v>42</v>
      </c>
      <c r="C39" s="18">
        <v>611</v>
      </c>
      <c r="D39" s="17">
        <v>8</v>
      </c>
      <c r="E39" s="19">
        <v>800</v>
      </c>
      <c r="F39" s="19">
        <v>1991</v>
      </c>
      <c r="H39" s="21">
        <v>4134</v>
      </c>
      <c r="I39" s="20">
        <v>2968</v>
      </c>
      <c r="J39" s="17" t="s">
        <v>254</v>
      </c>
      <c r="K39" s="20">
        <v>16436</v>
      </c>
      <c r="L39" s="20">
        <v>2012</v>
      </c>
    </row>
    <row r="40" spans="1:12">
      <c r="A40" t="s">
        <v>255</v>
      </c>
      <c r="B40" t="s">
        <v>83</v>
      </c>
      <c r="C40" s="14">
        <v>629</v>
      </c>
      <c r="D40">
        <v>48</v>
      </c>
      <c r="E40" s="16">
        <v>1679</v>
      </c>
      <c r="F40" s="15">
        <v>1988</v>
      </c>
      <c r="G40">
        <v>2000</v>
      </c>
      <c r="H40" s="16">
        <v>8922</v>
      </c>
      <c r="I40" s="8">
        <v>7580</v>
      </c>
      <c r="J40" t="s">
        <v>256</v>
      </c>
      <c r="K40">
        <v>181</v>
      </c>
      <c r="L40" s="8">
        <v>4283</v>
      </c>
    </row>
    <row r="41" spans="1:12">
      <c r="A41" t="s">
        <v>257</v>
      </c>
      <c r="B41" t="s">
        <v>48</v>
      </c>
      <c r="C41" s="14">
        <v>632</v>
      </c>
      <c r="D41">
        <v>9</v>
      </c>
      <c r="E41" s="15">
        <v>750</v>
      </c>
      <c r="F41" s="15">
        <v>1976</v>
      </c>
      <c r="H41" s="15">
        <v>623</v>
      </c>
      <c r="I41" s="8">
        <v>376</v>
      </c>
      <c r="J41" t="s">
        <v>258</v>
      </c>
      <c r="K41" s="8">
        <v>9861</v>
      </c>
      <c r="L41" s="8">
        <v>490</v>
      </c>
    </row>
    <row r="42" spans="1:12">
      <c r="A42" t="s">
        <v>259</v>
      </c>
      <c r="B42" t="s">
        <v>42</v>
      </c>
      <c r="C42" s="14">
        <v>633</v>
      </c>
      <c r="D42">
        <v>8</v>
      </c>
      <c r="E42" s="15">
        <v>800</v>
      </c>
      <c r="F42" s="15">
        <v>2004</v>
      </c>
      <c r="H42" s="15" t="s">
        <v>182</v>
      </c>
      <c r="I42" s="8">
        <v>3457</v>
      </c>
      <c r="J42" t="s">
        <v>260</v>
      </c>
      <c r="K42" s="8">
        <v>1182</v>
      </c>
      <c r="L42" s="8">
        <v>7847</v>
      </c>
    </row>
    <row r="43" spans="1:12">
      <c r="A43" t="s">
        <v>261</v>
      </c>
      <c r="B43" t="s">
        <v>69</v>
      </c>
      <c r="C43" s="14">
        <v>633</v>
      </c>
      <c r="D43">
        <v>30</v>
      </c>
      <c r="E43" s="16">
        <v>2880</v>
      </c>
      <c r="F43" s="15">
        <v>1976</v>
      </c>
      <c r="H43" s="16">
        <v>18309</v>
      </c>
      <c r="I43" s="8">
        <v>12362</v>
      </c>
      <c r="J43" t="s">
        <v>262</v>
      </c>
      <c r="K43" s="8">
        <v>2097</v>
      </c>
      <c r="L43" s="8">
        <v>12940</v>
      </c>
    </row>
    <row r="44" spans="1:12">
      <c r="A44" t="s">
        <v>263</v>
      </c>
      <c r="B44" t="s">
        <v>45</v>
      </c>
      <c r="C44" s="14">
        <v>651</v>
      </c>
      <c r="D44">
        <v>9</v>
      </c>
      <c r="F44" s="15" t="s">
        <v>187</v>
      </c>
      <c r="H44" s="15">
        <v>928</v>
      </c>
      <c r="I44" s="8">
        <v>971</v>
      </c>
      <c r="J44" t="s">
        <v>264</v>
      </c>
      <c r="K44" s="8">
        <v>1037</v>
      </c>
      <c r="L44" s="8">
        <v>247</v>
      </c>
    </row>
    <row r="45" spans="1:12" s="17" customFormat="1">
      <c r="A45" s="17" t="s">
        <v>265</v>
      </c>
      <c r="B45" s="17" t="s">
        <v>65</v>
      </c>
      <c r="C45" s="18">
        <v>655</v>
      </c>
      <c r="D45" s="17">
        <v>12</v>
      </c>
      <c r="E45" s="19">
        <v>936</v>
      </c>
      <c r="F45" s="19">
        <v>1962</v>
      </c>
      <c r="G45" s="17">
        <v>1999</v>
      </c>
      <c r="H45" s="19">
        <v>379</v>
      </c>
      <c r="I45" s="20">
        <v>1095</v>
      </c>
      <c r="J45" s="17" t="s">
        <v>266</v>
      </c>
      <c r="K45" s="20">
        <v>1034</v>
      </c>
      <c r="L45" s="20">
        <v>837</v>
      </c>
    </row>
    <row r="46" spans="1:12">
      <c r="A46" t="s">
        <v>267</v>
      </c>
      <c r="B46" t="s">
        <v>42</v>
      </c>
      <c r="C46" s="14">
        <v>664</v>
      </c>
      <c r="D46">
        <v>8</v>
      </c>
      <c r="E46" s="16">
        <v>4230</v>
      </c>
      <c r="F46" s="15">
        <v>1959</v>
      </c>
      <c r="H46" s="16">
        <v>4230</v>
      </c>
      <c r="I46" s="8">
        <v>3116</v>
      </c>
      <c r="J46" t="s">
        <v>268</v>
      </c>
      <c r="K46">
        <v>706</v>
      </c>
      <c r="L46" s="8">
        <v>2709</v>
      </c>
    </row>
    <row r="47" spans="1:12">
      <c r="A47" t="s">
        <v>271</v>
      </c>
      <c r="B47" t="s">
        <v>83</v>
      </c>
      <c r="C47" s="14">
        <v>664</v>
      </c>
      <c r="D47">
        <v>49</v>
      </c>
      <c r="E47" s="15">
        <v>900</v>
      </c>
      <c r="F47" s="15">
        <v>1989</v>
      </c>
      <c r="H47" s="16">
        <v>16408</v>
      </c>
      <c r="I47" s="8">
        <v>21901</v>
      </c>
      <c r="J47" t="s">
        <v>272</v>
      </c>
      <c r="K47" s="8">
        <v>7386</v>
      </c>
      <c r="L47" s="8">
        <v>17594</v>
      </c>
    </row>
    <row r="48" spans="1:12">
      <c r="A48" t="s">
        <v>273</v>
      </c>
      <c r="B48" t="s">
        <v>77</v>
      </c>
      <c r="C48" s="14">
        <v>670</v>
      </c>
      <c r="D48">
        <v>10</v>
      </c>
      <c r="E48" s="15">
        <v>540</v>
      </c>
      <c r="F48" s="15" t="s">
        <v>182</v>
      </c>
      <c r="G48">
        <v>1990</v>
      </c>
      <c r="H48" s="16">
        <v>1880</v>
      </c>
      <c r="I48" s="8">
        <v>1780</v>
      </c>
      <c r="J48" t="s">
        <v>274</v>
      </c>
      <c r="K48" s="8">
        <v>1015</v>
      </c>
      <c r="L48" s="8">
        <v>1616</v>
      </c>
    </row>
    <row r="49" spans="1:12">
      <c r="A49" t="s">
        <v>275</v>
      </c>
      <c r="B49" t="s">
        <v>49</v>
      </c>
      <c r="C49" s="14">
        <v>706</v>
      </c>
      <c r="D49">
        <v>20</v>
      </c>
      <c r="E49" s="16">
        <v>1800</v>
      </c>
      <c r="F49" s="15">
        <v>1965</v>
      </c>
      <c r="G49">
        <v>2003</v>
      </c>
      <c r="H49" s="16">
        <v>2076</v>
      </c>
      <c r="I49" s="8">
        <v>1606</v>
      </c>
      <c r="J49" t="s">
        <v>276</v>
      </c>
      <c r="K49" s="8">
        <v>1872</v>
      </c>
      <c r="L49" s="8">
        <v>2070</v>
      </c>
    </row>
    <row r="50" spans="1:12">
      <c r="A50" t="s">
        <v>277</v>
      </c>
      <c r="B50" t="s">
        <v>70</v>
      </c>
      <c r="C50" s="14">
        <v>715</v>
      </c>
      <c r="D50">
        <v>15</v>
      </c>
      <c r="E50" s="15">
        <v>1800</v>
      </c>
      <c r="F50" s="15" t="s">
        <v>278</v>
      </c>
      <c r="G50">
        <v>2004</v>
      </c>
      <c r="H50" s="15">
        <v>489</v>
      </c>
      <c r="I50" s="8">
        <v>336</v>
      </c>
      <c r="J50" t="s">
        <v>279</v>
      </c>
      <c r="K50" s="8">
        <v>12911</v>
      </c>
      <c r="L50" s="8">
        <v>1093</v>
      </c>
    </row>
    <row r="51" spans="1:12">
      <c r="A51" t="s">
        <v>280</v>
      </c>
      <c r="B51" t="s">
        <v>72</v>
      </c>
      <c r="C51" s="14">
        <v>720</v>
      </c>
      <c r="D51">
        <v>31</v>
      </c>
      <c r="E51" s="16">
        <v>2448</v>
      </c>
      <c r="F51" s="15">
        <v>1984</v>
      </c>
      <c r="G51">
        <v>2003</v>
      </c>
      <c r="H51" s="16">
        <v>1330</v>
      </c>
      <c r="I51" s="8">
        <v>2385</v>
      </c>
      <c r="J51" t="s">
        <v>281</v>
      </c>
      <c r="K51">
        <v>408</v>
      </c>
      <c r="L51" s="8">
        <v>1971</v>
      </c>
    </row>
    <row r="52" spans="1:12" s="17" customFormat="1">
      <c r="A52" s="17" t="s">
        <v>282</v>
      </c>
      <c r="B52" s="17" t="s">
        <v>76</v>
      </c>
      <c r="C52" s="18">
        <v>746</v>
      </c>
      <c r="D52" s="17">
        <v>20</v>
      </c>
      <c r="E52" s="19" t="s">
        <v>182</v>
      </c>
      <c r="F52" s="19">
        <v>1985</v>
      </c>
      <c r="G52" s="17">
        <v>1995</v>
      </c>
      <c r="H52" s="21">
        <v>4176</v>
      </c>
      <c r="I52" s="20">
        <v>3978</v>
      </c>
      <c r="J52" s="17" t="s">
        <v>283</v>
      </c>
      <c r="K52" s="20">
        <v>4637</v>
      </c>
      <c r="L52" s="20">
        <v>4105</v>
      </c>
    </row>
    <row r="53" spans="1:12">
      <c r="A53" t="s">
        <v>284</v>
      </c>
      <c r="B53" t="s">
        <v>77</v>
      </c>
      <c r="C53" s="14">
        <v>754</v>
      </c>
      <c r="D53">
        <v>24</v>
      </c>
      <c r="E53" s="16">
        <v>2354</v>
      </c>
      <c r="F53" s="15">
        <v>1977</v>
      </c>
      <c r="G53">
        <v>2001</v>
      </c>
      <c r="H53" s="16">
        <v>5789</v>
      </c>
      <c r="I53" s="8">
        <v>6177</v>
      </c>
      <c r="J53" t="s">
        <v>285</v>
      </c>
      <c r="K53">
        <v>427</v>
      </c>
      <c r="L53" s="8">
        <v>7550</v>
      </c>
    </row>
    <row r="54" spans="1:12">
      <c r="A54" t="s">
        <v>286</v>
      </c>
      <c r="B54" t="s">
        <v>36</v>
      </c>
      <c r="C54" s="14">
        <v>768</v>
      </c>
      <c r="D54">
        <v>20</v>
      </c>
      <c r="E54" s="16">
        <v>2835</v>
      </c>
      <c r="F54" s="15">
        <v>1976</v>
      </c>
      <c r="G54">
        <v>1995</v>
      </c>
      <c r="H54" s="16">
        <v>6918</v>
      </c>
      <c r="I54" s="8">
        <v>2838</v>
      </c>
      <c r="J54" t="s">
        <v>287</v>
      </c>
      <c r="K54" s="8">
        <v>1680</v>
      </c>
      <c r="L54" s="8">
        <v>10705</v>
      </c>
    </row>
    <row r="55" spans="1:12">
      <c r="A55" t="s">
        <v>288</v>
      </c>
      <c r="B55" t="s">
        <v>67</v>
      </c>
      <c r="C55" s="14">
        <v>789</v>
      </c>
      <c r="D55">
        <v>18.75</v>
      </c>
      <c r="E55" s="15">
        <v>384</v>
      </c>
      <c r="F55" s="15" t="s">
        <v>182</v>
      </c>
      <c r="H55" s="16">
        <v>1639</v>
      </c>
      <c r="I55" s="8">
        <v>950</v>
      </c>
      <c r="J55" t="s">
        <v>289</v>
      </c>
      <c r="K55">
        <v>247</v>
      </c>
      <c r="L55" s="8">
        <v>725</v>
      </c>
    </row>
    <row r="56" spans="1:12">
      <c r="A56" t="s">
        <v>290</v>
      </c>
      <c r="B56" t="s">
        <v>179</v>
      </c>
      <c r="C56" s="14">
        <v>803</v>
      </c>
      <c r="D56">
        <v>36</v>
      </c>
      <c r="E56" s="16">
        <v>5500</v>
      </c>
      <c r="F56" s="15">
        <v>1969</v>
      </c>
      <c r="H56" s="16">
        <v>13680</v>
      </c>
      <c r="I56" s="8">
        <v>11790</v>
      </c>
      <c r="J56" t="s">
        <v>291</v>
      </c>
      <c r="K56" s="8">
        <v>1433</v>
      </c>
      <c r="L56" s="8">
        <v>9761</v>
      </c>
    </row>
    <row r="57" spans="1:12">
      <c r="A57" t="s">
        <v>292</v>
      </c>
      <c r="B57" t="s">
        <v>76</v>
      </c>
      <c r="C57" s="14">
        <v>830</v>
      </c>
      <c r="D57">
        <v>20</v>
      </c>
      <c r="E57" s="15" t="s">
        <v>182</v>
      </c>
      <c r="F57" s="15" t="s">
        <v>182</v>
      </c>
      <c r="H57" s="16">
        <v>5445</v>
      </c>
      <c r="I57" s="8">
        <v>5692</v>
      </c>
      <c r="J57" t="s">
        <v>293</v>
      </c>
      <c r="K57" s="8">
        <v>2198</v>
      </c>
      <c r="L57" s="8">
        <v>4321</v>
      </c>
    </row>
    <row r="58" spans="1:12" s="17" customFormat="1">
      <c r="A58" s="17" t="s">
        <v>294</v>
      </c>
      <c r="B58" s="17" t="s">
        <v>34</v>
      </c>
      <c r="C58" s="18">
        <v>840</v>
      </c>
      <c r="D58" s="17">
        <v>26</v>
      </c>
      <c r="E58" s="19" t="s">
        <v>182</v>
      </c>
      <c r="F58" s="19">
        <v>1977</v>
      </c>
      <c r="H58" s="21">
        <v>7271</v>
      </c>
      <c r="I58" s="20">
        <v>8777</v>
      </c>
      <c r="J58" s="17" t="s">
        <v>295</v>
      </c>
      <c r="K58" s="17">
        <v>344</v>
      </c>
      <c r="L58" s="20">
        <v>6751</v>
      </c>
    </row>
    <row r="59" spans="1:12">
      <c r="A59" t="s">
        <v>296</v>
      </c>
      <c r="B59" t="s">
        <v>45</v>
      </c>
      <c r="C59" s="14">
        <v>840</v>
      </c>
      <c r="D59">
        <v>24</v>
      </c>
      <c r="E59" s="15" t="s">
        <v>182</v>
      </c>
      <c r="F59" s="15" t="s">
        <v>182</v>
      </c>
      <c r="H59" s="16">
        <v>4965</v>
      </c>
      <c r="I59" s="8">
        <v>5776</v>
      </c>
      <c r="J59" t="s">
        <v>297</v>
      </c>
      <c r="K59" s="8">
        <v>20645</v>
      </c>
      <c r="L59" s="8">
        <v>3796</v>
      </c>
    </row>
    <row r="60" spans="1:12">
      <c r="A60" t="s">
        <v>298</v>
      </c>
      <c r="B60" t="s">
        <v>70</v>
      </c>
      <c r="C60" s="14">
        <v>893</v>
      </c>
      <c r="D60">
        <v>20</v>
      </c>
      <c r="E60" s="16">
        <v>1750</v>
      </c>
      <c r="F60" s="15">
        <v>1982</v>
      </c>
      <c r="G60">
        <v>2001</v>
      </c>
      <c r="H60" s="16">
        <v>1750</v>
      </c>
      <c r="I60" s="8">
        <v>1708</v>
      </c>
      <c r="J60" t="s">
        <v>299</v>
      </c>
      <c r="K60" s="8">
        <v>13841</v>
      </c>
      <c r="L60" s="8">
        <v>1640</v>
      </c>
    </row>
    <row r="61" spans="1:12">
      <c r="A61" t="s">
        <v>300</v>
      </c>
      <c r="B61" t="s">
        <v>80</v>
      </c>
      <c r="C61" s="14">
        <v>916</v>
      </c>
      <c r="D61">
        <v>24</v>
      </c>
      <c r="E61" s="16">
        <v>2856</v>
      </c>
      <c r="F61" s="15">
        <v>1979</v>
      </c>
      <c r="H61" s="16">
        <v>11050</v>
      </c>
      <c r="I61" s="8">
        <v>9988</v>
      </c>
      <c r="J61" t="s">
        <v>301</v>
      </c>
      <c r="K61" s="8">
        <v>23347</v>
      </c>
      <c r="L61" s="8">
        <v>9144</v>
      </c>
    </row>
    <row r="62" spans="1:12">
      <c r="A62" t="s">
        <v>302</v>
      </c>
      <c r="B62" t="s">
        <v>40</v>
      </c>
      <c r="C62" s="14">
        <v>930</v>
      </c>
      <c r="D62">
        <v>29</v>
      </c>
      <c r="E62" s="16">
        <v>1886</v>
      </c>
      <c r="F62" s="15">
        <v>1983</v>
      </c>
      <c r="H62" s="16">
        <v>6907</v>
      </c>
      <c r="I62" s="8">
        <v>6656</v>
      </c>
      <c r="J62" t="s">
        <v>303</v>
      </c>
      <c r="K62">
        <v>325</v>
      </c>
      <c r="L62" s="8">
        <v>6058</v>
      </c>
    </row>
    <row r="63" spans="1:12">
      <c r="A63" t="s">
        <v>304</v>
      </c>
      <c r="B63" t="s">
        <v>83</v>
      </c>
      <c r="C63" s="14">
        <v>966</v>
      </c>
      <c r="D63">
        <v>48</v>
      </c>
      <c r="E63" s="16">
        <v>3000</v>
      </c>
      <c r="F63" s="15" t="s">
        <v>182</v>
      </c>
      <c r="G63">
        <v>2003</v>
      </c>
      <c r="H63" s="16">
        <v>5412</v>
      </c>
      <c r="I63" s="8">
        <v>7209</v>
      </c>
      <c r="J63" t="s">
        <v>305</v>
      </c>
      <c r="K63">
        <v>930</v>
      </c>
      <c r="L63" s="8">
        <v>5516</v>
      </c>
    </row>
    <row r="64" spans="1:12" s="17" customFormat="1">
      <c r="A64" s="17" t="s">
        <v>306</v>
      </c>
      <c r="B64" s="17" t="s">
        <v>48</v>
      </c>
      <c r="C64" s="18">
        <v>972</v>
      </c>
      <c r="D64" s="17">
        <v>34</v>
      </c>
      <c r="E64" s="21">
        <v>4672</v>
      </c>
      <c r="F64" s="19">
        <v>1972</v>
      </c>
      <c r="G64" s="17">
        <v>2004</v>
      </c>
      <c r="H64" s="21">
        <v>6938</v>
      </c>
      <c r="I64" s="20">
        <v>5556</v>
      </c>
      <c r="J64" s="17" t="s">
        <v>307</v>
      </c>
      <c r="K64" s="20">
        <v>1674</v>
      </c>
      <c r="L64" s="20">
        <v>5966</v>
      </c>
    </row>
    <row r="65" spans="1:12">
      <c r="A65" t="s">
        <v>308</v>
      </c>
      <c r="B65" t="s">
        <v>70</v>
      </c>
      <c r="C65" s="14">
        <v>977</v>
      </c>
      <c r="D65">
        <v>20</v>
      </c>
      <c r="E65" s="16">
        <v>3500</v>
      </c>
      <c r="F65" s="15">
        <v>1934</v>
      </c>
      <c r="G65">
        <v>1994</v>
      </c>
      <c r="H65" s="16">
        <v>3500</v>
      </c>
      <c r="I65" s="8">
        <v>2541</v>
      </c>
      <c r="J65" t="s">
        <v>309</v>
      </c>
      <c r="K65" s="8">
        <v>2683</v>
      </c>
      <c r="L65" s="8">
        <v>2252</v>
      </c>
    </row>
    <row r="66" spans="1:12">
      <c r="A66" t="s">
        <v>310</v>
      </c>
      <c r="B66" t="s">
        <v>34</v>
      </c>
      <c r="C66" s="14">
        <v>979</v>
      </c>
      <c r="D66">
        <v>40</v>
      </c>
      <c r="E66" s="15" t="s">
        <v>182</v>
      </c>
      <c r="F66" s="15">
        <v>1980</v>
      </c>
      <c r="H66" s="16">
        <v>12596</v>
      </c>
      <c r="I66" s="8">
        <v>12068</v>
      </c>
      <c r="J66" t="s">
        <v>311</v>
      </c>
      <c r="K66" s="8">
        <v>1823</v>
      </c>
      <c r="L66" s="8">
        <v>11915</v>
      </c>
    </row>
    <row r="67" spans="1:12">
      <c r="A67" t="s">
        <v>312</v>
      </c>
      <c r="B67" t="s">
        <v>82</v>
      </c>
      <c r="C67" s="14">
        <v>985</v>
      </c>
      <c r="D67">
        <v>56</v>
      </c>
      <c r="E67" s="16">
        <v>7302</v>
      </c>
      <c r="F67" s="15">
        <v>1989</v>
      </c>
      <c r="G67">
        <v>1994</v>
      </c>
      <c r="H67" s="16">
        <v>116844</v>
      </c>
      <c r="I67" s="8">
        <v>106503</v>
      </c>
      <c r="J67" t="s">
        <v>313</v>
      </c>
      <c r="K67" s="8">
        <v>6603</v>
      </c>
      <c r="L67" s="8">
        <v>99594</v>
      </c>
    </row>
    <row r="68" spans="1:12">
      <c r="A68" t="s">
        <v>314</v>
      </c>
      <c r="B68" t="s">
        <v>57</v>
      </c>
      <c r="C68" s="14">
        <v>1005</v>
      </c>
      <c r="D68">
        <v>45.5</v>
      </c>
      <c r="E68" s="16">
        <v>3500</v>
      </c>
      <c r="F68" s="15">
        <v>1975</v>
      </c>
      <c r="G68" s="8">
        <v>2004</v>
      </c>
      <c r="H68" s="16">
        <v>25205</v>
      </c>
      <c r="I68" s="8">
        <v>23380</v>
      </c>
      <c r="J68" t="s">
        <v>315</v>
      </c>
      <c r="K68" s="8">
        <v>25944</v>
      </c>
      <c r="L68" s="8">
        <v>23682</v>
      </c>
    </row>
    <row r="69" spans="1:12">
      <c r="A69" t="s">
        <v>316</v>
      </c>
      <c r="B69" t="s">
        <v>65</v>
      </c>
      <c r="C69" s="14">
        <v>1015</v>
      </c>
      <c r="D69">
        <v>20</v>
      </c>
      <c r="E69" s="16">
        <v>2760</v>
      </c>
      <c r="F69" s="15">
        <v>1974</v>
      </c>
      <c r="G69">
        <v>2002</v>
      </c>
      <c r="H69" s="16">
        <v>3142</v>
      </c>
      <c r="I69" s="8">
        <v>5721</v>
      </c>
      <c r="J69" t="s">
        <v>317</v>
      </c>
      <c r="K69" s="8">
        <v>2060</v>
      </c>
      <c r="L69" s="8">
        <v>5795</v>
      </c>
    </row>
    <row r="70" spans="1:12" s="17" customFormat="1">
      <c r="A70" s="17" t="s">
        <v>318</v>
      </c>
      <c r="B70" s="17" t="s">
        <v>70</v>
      </c>
      <c r="C70" s="18">
        <v>1026</v>
      </c>
      <c r="D70" s="17">
        <v>28</v>
      </c>
      <c r="E70" s="21">
        <v>2700</v>
      </c>
      <c r="F70" s="19">
        <v>1980</v>
      </c>
      <c r="G70" s="17">
        <v>2000</v>
      </c>
      <c r="H70" s="21">
        <v>7441</v>
      </c>
      <c r="I70" s="20">
        <v>8501</v>
      </c>
      <c r="J70" s="17" t="s">
        <v>319</v>
      </c>
      <c r="K70" s="20">
        <v>1310</v>
      </c>
      <c r="L70" s="20">
        <v>8593</v>
      </c>
    </row>
    <row r="71" spans="1:12">
      <c r="A71" t="s">
        <v>320</v>
      </c>
      <c r="B71" t="s">
        <v>77</v>
      </c>
      <c r="C71" s="14">
        <v>1034</v>
      </c>
      <c r="D71">
        <v>30</v>
      </c>
      <c r="E71" s="16">
        <v>1800</v>
      </c>
      <c r="F71" s="15">
        <v>1975</v>
      </c>
      <c r="H71" s="16">
        <v>5278</v>
      </c>
      <c r="I71" s="8">
        <v>6298</v>
      </c>
      <c r="J71" t="s">
        <v>321</v>
      </c>
      <c r="K71">
        <v>997</v>
      </c>
      <c r="L71" s="8">
        <v>4937</v>
      </c>
    </row>
    <row r="72" spans="1:12">
      <c r="A72" t="s">
        <v>322</v>
      </c>
      <c r="B72" t="s">
        <v>58</v>
      </c>
      <c r="C72" s="14">
        <v>1037</v>
      </c>
      <c r="D72">
        <v>40</v>
      </c>
      <c r="E72" s="15">
        <v>924</v>
      </c>
      <c r="F72" s="15">
        <v>1988</v>
      </c>
      <c r="H72" s="16">
        <v>3364</v>
      </c>
      <c r="I72" s="8">
        <v>2241</v>
      </c>
      <c r="J72" t="s">
        <v>323</v>
      </c>
      <c r="K72" s="8">
        <v>14054</v>
      </c>
      <c r="L72" s="8">
        <v>1987</v>
      </c>
    </row>
    <row r="73" spans="1:12">
      <c r="A73" t="s">
        <v>324</v>
      </c>
      <c r="B73" t="s">
        <v>70</v>
      </c>
      <c r="C73" s="14">
        <v>1038</v>
      </c>
      <c r="D73">
        <v>47.5</v>
      </c>
      <c r="E73" s="16">
        <v>6028</v>
      </c>
      <c r="F73" s="15" t="s">
        <v>325</v>
      </c>
      <c r="G73">
        <v>1977</v>
      </c>
      <c r="H73" s="16">
        <v>12084</v>
      </c>
      <c r="I73" s="8">
        <v>12761</v>
      </c>
      <c r="J73" t="s">
        <v>326</v>
      </c>
      <c r="K73">
        <v>460</v>
      </c>
      <c r="L73" s="8">
        <v>10893</v>
      </c>
    </row>
    <row r="74" spans="1:12">
      <c r="A74" t="s">
        <v>327</v>
      </c>
      <c r="B74" t="s">
        <v>66</v>
      </c>
      <c r="C74" s="14">
        <v>1065</v>
      </c>
      <c r="D74">
        <v>30</v>
      </c>
      <c r="E74" s="16">
        <v>1970</v>
      </c>
      <c r="F74" s="15">
        <v>1979</v>
      </c>
      <c r="H74" s="16">
        <v>4303</v>
      </c>
      <c r="I74" s="8">
        <v>4324</v>
      </c>
      <c r="J74" t="s">
        <v>328</v>
      </c>
      <c r="K74">
        <v>655</v>
      </c>
      <c r="L74" s="8">
        <v>3670</v>
      </c>
    </row>
    <row r="75" spans="1:12">
      <c r="A75" t="s">
        <v>329</v>
      </c>
      <c r="B75" t="s">
        <v>69</v>
      </c>
      <c r="C75" s="14">
        <v>1073</v>
      </c>
      <c r="D75">
        <v>30</v>
      </c>
      <c r="E75" s="16">
        <v>4560</v>
      </c>
      <c r="F75" s="15">
        <v>1945</v>
      </c>
      <c r="G75">
        <v>1985</v>
      </c>
      <c r="H75" s="16">
        <v>6334</v>
      </c>
      <c r="I75" s="8">
        <v>6992</v>
      </c>
      <c r="J75" t="s">
        <v>330</v>
      </c>
      <c r="K75">
        <v>916</v>
      </c>
      <c r="L75" s="8">
        <v>6128</v>
      </c>
    </row>
    <row r="76" spans="1:12" s="17" customFormat="1">
      <c r="A76" s="17" t="s">
        <v>331</v>
      </c>
      <c r="B76" s="17" t="s">
        <v>80</v>
      </c>
      <c r="C76" s="18">
        <v>1132</v>
      </c>
      <c r="D76" s="17">
        <v>48.5</v>
      </c>
      <c r="E76" s="21">
        <v>13320</v>
      </c>
      <c r="F76" s="19">
        <v>1969</v>
      </c>
      <c r="G76" s="17">
        <v>2000</v>
      </c>
      <c r="H76" s="21">
        <v>36525</v>
      </c>
      <c r="I76" s="20">
        <v>31434</v>
      </c>
      <c r="J76" s="17" t="s">
        <v>332</v>
      </c>
      <c r="K76" s="17">
        <v>697</v>
      </c>
      <c r="L76" s="20">
        <v>38638</v>
      </c>
    </row>
    <row r="77" spans="1:12">
      <c r="A77" t="s">
        <v>333</v>
      </c>
      <c r="B77" t="s">
        <v>45</v>
      </c>
      <c r="C77" s="14">
        <v>1149</v>
      </c>
      <c r="D77">
        <v>20</v>
      </c>
      <c r="E77" s="15" t="s">
        <v>182</v>
      </c>
      <c r="F77" s="15">
        <v>1978</v>
      </c>
      <c r="G77">
        <v>1992</v>
      </c>
      <c r="H77" s="16">
        <v>2230</v>
      </c>
      <c r="I77" s="8">
        <v>1482</v>
      </c>
      <c r="J77" t="s">
        <v>334</v>
      </c>
      <c r="K77">
        <v>219</v>
      </c>
      <c r="L77" s="8">
        <v>1250</v>
      </c>
    </row>
    <row r="78" spans="1:12">
      <c r="A78" t="s">
        <v>335</v>
      </c>
      <c r="B78" t="s">
        <v>52</v>
      </c>
      <c r="C78" s="14">
        <v>1153</v>
      </c>
      <c r="D78">
        <v>16</v>
      </c>
      <c r="E78" s="16">
        <v>1800</v>
      </c>
      <c r="F78" s="15">
        <v>1972</v>
      </c>
      <c r="H78" s="16">
        <v>3381</v>
      </c>
      <c r="I78" s="8">
        <v>2732</v>
      </c>
      <c r="J78" t="s">
        <v>336</v>
      </c>
      <c r="K78">
        <v>360</v>
      </c>
      <c r="L78" s="8">
        <v>2999</v>
      </c>
    </row>
    <row r="79" spans="1:12">
      <c r="A79" t="s">
        <v>337</v>
      </c>
      <c r="B79" t="s">
        <v>194</v>
      </c>
      <c r="C79" s="14">
        <v>1158</v>
      </c>
      <c r="D79">
        <v>44.5</v>
      </c>
      <c r="E79" s="16">
        <v>3496</v>
      </c>
      <c r="F79" s="15">
        <v>1976</v>
      </c>
      <c r="H79" s="16">
        <v>17210</v>
      </c>
      <c r="I79" s="8">
        <v>18708</v>
      </c>
      <c r="J79" t="s">
        <v>289</v>
      </c>
      <c r="K79">
        <v>102</v>
      </c>
      <c r="L79" s="8">
        <v>21267</v>
      </c>
    </row>
    <row r="80" spans="1:12">
      <c r="A80" t="s">
        <v>338</v>
      </c>
      <c r="B80" t="s">
        <v>38</v>
      </c>
      <c r="C80" s="14">
        <v>1182</v>
      </c>
      <c r="D80">
        <v>15</v>
      </c>
      <c r="E80" s="15">
        <v>900</v>
      </c>
      <c r="F80" s="15" t="s">
        <v>182</v>
      </c>
      <c r="H80" s="16">
        <v>1093</v>
      </c>
      <c r="I80" s="8">
        <v>391</v>
      </c>
      <c r="J80" t="s">
        <v>291</v>
      </c>
      <c r="K80">
        <v>258</v>
      </c>
      <c r="L80" s="8">
        <v>717</v>
      </c>
    </row>
    <row r="81" spans="1:12">
      <c r="A81" t="s">
        <v>339</v>
      </c>
      <c r="B81" t="s">
        <v>59</v>
      </c>
      <c r="C81" s="14">
        <v>1192</v>
      </c>
      <c r="D81">
        <v>43.5</v>
      </c>
      <c r="E81" s="16">
        <v>4128</v>
      </c>
      <c r="F81" s="15">
        <v>1974</v>
      </c>
      <c r="H81" s="16">
        <v>4873</v>
      </c>
      <c r="I81" s="8">
        <v>5134</v>
      </c>
      <c r="J81" t="s">
        <v>340</v>
      </c>
      <c r="K81">
        <v>766</v>
      </c>
      <c r="L81" s="8">
        <v>4682</v>
      </c>
    </row>
    <row r="82" spans="1:12" s="17" customFormat="1">
      <c r="A82" s="17" t="s">
        <v>341</v>
      </c>
      <c r="B82" s="17" t="s">
        <v>76</v>
      </c>
      <c r="C82" s="18">
        <v>1252</v>
      </c>
      <c r="D82" s="17">
        <v>20</v>
      </c>
      <c r="E82" s="21">
        <v>1860</v>
      </c>
      <c r="F82" s="19">
        <v>2002</v>
      </c>
      <c r="H82" s="21">
        <v>3089</v>
      </c>
      <c r="I82" s="20">
        <v>4639</v>
      </c>
      <c r="J82" s="17" t="s">
        <v>332</v>
      </c>
      <c r="K82" s="17">
        <v>304</v>
      </c>
      <c r="L82" s="20">
        <v>4124</v>
      </c>
    </row>
    <row r="83" spans="1:12">
      <c r="A83" t="s">
        <v>342</v>
      </c>
      <c r="B83" t="s">
        <v>79</v>
      </c>
      <c r="C83" s="14">
        <v>1255</v>
      </c>
      <c r="D83">
        <v>38</v>
      </c>
      <c r="E83" s="16">
        <v>3700</v>
      </c>
      <c r="F83" s="15">
        <v>1979</v>
      </c>
      <c r="H83" s="16">
        <v>16166</v>
      </c>
      <c r="I83" s="8">
        <v>15620</v>
      </c>
      <c r="J83" t="s">
        <v>334</v>
      </c>
      <c r="K83">
        <v>462</v>
      </c>
      <c r="L83" s="8">
        <v>23106</v>
      </c>
    </row>
    <row r="84" spans="1:12">
      <c r="A84" t="s">
        <v>343</v>
      </c>
      <c r="B84" t="s">
        <v>80</v>
      </c>
      <c r="C84" s="14">
        <v>1310</v>
      </c>
      <c r="D84">
        <v>34</v>
      </c>
      <c r="E84" s="16">
        <v>4800</v>
      </c>
      <c r="F84" s="15">
        <v>1979</v>
      </c>
      <c r="G84">
        <v>1995</v>
      </c>
      <c r="H84" s="16">
        <v>24262</v>
      </c>
      <c r="I84" s="8">
        <v>22809</v>
      </c>
      <c r="J84" t="s">
        <v>344</v>
      </c>
      <c r="K84">
        <v>449</v>
      </c>
      <c r="L84" s="8">
        <v>21053</v>
      </c>
    </row>
    <row r="85" spans="1:12">
      <c r="A85" t="s">
        <v>345</v>
      </c>
      <c r="B85" t="s">
        <v>76</v>
      </c>
      <c r="C85" s="14">
        <v>1325</v>
      </c>
      <c r="D85">
        <v>31</v>
      </c>
      <c r="E85" s="15">
        <v>630</v>
      </c>
      <c r="F85" s="15" t="s">
        <v>182</v>
      </c>
      <c r="H85" s="16">
        <v>3899</v>
      </c>
      <c r="I85" s="8">
        <v>4395</v>
      </c>
      <c r="J85" t="s">
        <v>346</v>
      </c>
      <c r="K85" s="8">
        <v>5873</v>
      </c>
      <c r="L85" s="8">
        <v>4009</v>
      </c>
    </row>
    <row r="86" spans="1:12">
      <c r="A86" t="s">
        <v>347</v>
      </c>
      <c r="B86" t="s">
        <v>79</v>
      </c>
      <c r="C86" s="14">
        <v>1341</v>
      </c>
      <c r="D86">
        <v>37.5</v>
      </c>
      <c r="E86" s="16">
        <v>15487</v>
      </c>
      <c r="F86" s="15">
        <v>1976</v>
      </c>
      <c r="H86" s="16">
        <v>12939</v>
      </c>
      <c r="I86" s="8">
        <v>12831</v>
      </c>
      <c r="J86" t="s">
        <v>348</v>
      </c>
      <c r="K86" s="8">
        <v>1426</v>
      </c>
      <c r="L86" s="8">
        <v>16755</v>
      </c>
    </row>
    <row r="87" spans="1:12">
      <c r="A87" t="s">
        <v>349</v>
      </c>
      <c r="B87" t="s">
        <v>83</v>
      </c>
      <c r="C87" s="14">
        <v>1347</v>
      </c>
      <c r="D87">
        <v>49</v>
      </c>
      <c r="E87" s="16">
        <v>3022</v>
      </c>
      <c r="F87" s="15">
        <v>2000</v>
      </c>
      <c r="H87" s="16">
        <v>1523</v>
      </c>
      <c r="I87" s="8">
        <v>1645</v>
      </c>
      <c r="J87" t="s">
        <v>350</v>
      </c>
      <c r="K87">
        <v>972</v>
      </c>
      <c r="L87" s="8">
        <v>1351</v>
      </c>
    </row>
    <row r="88" spans="1:12" s="17" customFormat="1">
      <c r="A88" s="17" t="s">
        <v>351</v>
      </c>
      <c r="B88" s="17" t="s">
        <v>39</v>
      </c>
      <c r="C88" s="18">
        <v>1364</v>
      </c>
      <c r="D88" s="17">
        <v>24</v>
      </c>
      <c r="E88" s="21">
        <v>2552</v>
      </c>
      <c r="F88" s="19">
        <v>1977</v>
      </c>
      <c r="G88" s="17">
        <v>2002</v>
      </c>
      <c r="H88" s="21">
        <v>3720</v>
      </c>
      <c r="I88" s="20">
        <v>3290</v>
      </c>
      <c r="J88" s="17" t="s">
        <v>352</v>
      </c>
      <c r="K88" s="20">
        <v>1023</v>
      </c>
      <c r="L88" s="20">
        <v>1718</v>
      </c>
    </row>
    <row r="89" spans="1:12">
      <c r="A89" t="s">
        <v>353</v>
      </c>
      <c r="B89" t="s">
        <v>354</v>
      </c>
      <c r="C89" s="14">
        <v>1426</v>
      </c>
      <c r="D89">
        <v>20</v>
      </c>
      <c r="E89" s="16">
        <v>1075</v>
      </c>
      <c r="F89" s="15">
        <v>1962</v>
      </c>
      <c r="H89" s="16">
        <v>3364</v>
      </c>
      <c r="I89" s="8">
        <v>3490</v>
      </c>
      <c r="J89" t="s">
        <v>355</v>
      </c>
      <c r="K89" s="8">
        <v>5912</v>
      </c>
      <c r="L89" s="8">
        <v>4154</v>
      </c>
    </row>
    <row r="90" spans="1:12">
      <c r="A90" t="s">
        <v>356</v>
      </c>
      <c r="B90" t="s">
        <v>79</v>
      </c>
      <c r="C90" s="14">
        <v>1461</v>
      </c>
      <c r="D90">
        <v>24</v>
      </c>
      <c r="E90" s="16">
        <v>1674</v>
      </c>
      <c r="F90" s="15">
        <v>1991</v>
      </c>
      <c r="H90" s="16">
        <v>16264</v>
      </c>
      <c r="I90" s="8">
        <v>13220</v>
      </c>
      <c r="J90" t="s">
        <v>357</v>
      </c>
      <c r="K90" s="8">
        <v>7608</v>
      </c>
      <c r="L90" s="8">
        <v>18095</v>
      </c>
    </row>
    <row r="91" spans="1:12">
      <c r="A91" t="s">
        <v>358</v>
      </c>
      <c r="B91" t="s">
        <v>75</v>
      </c>
      <c r="C91" s="14">
        <v>1546</v>
      </c>
      <c r="D91">
        <v>38</v>
      </c>
      <c r="E91" s="16">
        <v>8000</v>
      </c>
      <c r="F91" s="15">
        <v>2002</v>
      </c>
      <c r="H91" s="16">
        <v>10870</v>
      </c>
      <c r="I91" s="8">
        <v>11969</v>
      </c>
      <c r="J91" t="s">
        <v>359</v>
      </c>
      <c r="K91">
        <v>394</v>
      </c>
      <c r="L91" s="8">
        <v>14554</v>
      </c>
    </row>
    <row r="92" spans="1:12">
      <c r="A92" t="s">
        <v>360</v>
      </c>
      <c r="B92" t="s">
        <v>37</v>
      </c>
      <c r="C92" s="14">
        <v>1551</v>
      </c>
      <c r="D92">
        <v>45</v>
      </c>
      <c r="E92" s="15" t="s">
        <v>182</v>
      </c>
      <c r="F92" s="15" t="s">
        <v>182</v>
      </c>
      <c r="H92" s="16">
        <v>11540</v>
      </c>
      <c r="I92" s="8">
        <v>7800</v>
      </c>
      <c r="J92" t="s">
        <v>361</v>
      </c>
      <c r="K92">
        <v>108</v>
      </c>
      <c r="L92" s="8">
        <v>7750</v>
      </c>
    </row>
    <row r="93" spans="1:12">
      <c r="A93" t="s">
        <v>362</v>
      </c>
      <c r="B93" t="s">
        <v>83</v>
      </c>
      <c r="C93" s="14">
        <v>1664</v>
      </c>
      <c r="D93">
        <v>40</v>
      </c>
      <c r="E93" s="16">
        <v>4044</v>
      </c>
      <c r="F93" s="15" t="s">
        <v>182</v>
      </c>
      <c r="G93">
        <v>2002</v>
      </c>
      <c r="H93" s="16">
        <v>24245</v>
      </c>
      <c r="I93" s="8">
        <v>27228</v>
      </c>
      <c r="J93" t="s">
        <v>363</v>
      </c>
      <c r="K93" s="8">
        <v>2434</v>
      </c>
      <c r="L93" s="8">
        <v>23450</v>
      </c>
    </row>
    <row r="94" spans="1:12">
      <c r="A94" t="s">
        <v>791</v>
      </c>
      <c r="B94" t="s">
        <v>364</v>
      </c>
      <c r="C94" s="14">
        <v>1674</v>
      </c>
      <c r="D94">
        <v>33.5</v>
      </c>
      <c r="E94" s="16">
        <v>6000</v>
      </c>
      <c r="F94" s="15">
        <v>2003</v>
      </c>
      <c r="H94" s="16">
        <v>12652</v>
      </c>
      <c r="I94" s="8">
        <v>13381</v>
      </c>
      <c r="J94" t="s">
        <v>365</v>
      </c>
      <c r="K94">
        <v>746</v>
      </c>
      <c r="L94" s="8">
        <v>14688</v>
      </c>
    </row>
    <row r="95" spans="1:12" s="17" customFormat="1">
      <c r="A95" s="17" t="s">
        <v>366</v>
      </c>
      <c r="B95" s="17" t="s">
        <v>59</v>
      </c>
      <c r="C95" s="18">
        <v>1680</v>
      </c>
      <c r="D95" s="17">
        <v>43.5</v>
      </c>
      <c r="E95" s="21">
        <v>3500</v>
      </c>
      <c r="F95" s="19">
        <v>1970</v>
      </c>
      <c r="G95" s="17">
        <v>2004</v>
      </c>
      <c r="H95" s="21">
        <v>8008</v>
      </c>
      <c r="I95" s="20">
        <v>8872</v>
      </c>
      <c r="J95" s="17" t="s">
        <v>367</v>
      </c>
      <c r="K95" s="17">
        <v>452</v>
      </c>
      <c r="L95" s="20">
        <v>3440</v>
      </c>
    </row>
    <row r="96" spans="1:12">
      <c r="A96" t="s">
        <v>368</v>
      </c>
      <c r="B96" t="s">
        <v>56</v>
      </c>
      <c r="C96" s="14">
        <v>1684</v>
      </c>
      <c r="D96">
        <v>43</v>
      </c>
      <c r="E96" s="16">
        <v>3150</v>
      </c>
      <c r="F96" s="15">
        <v>1999</v>
      </c>
      <c r="H96" s="16">
        <v>16351</v>
      </c>
      <c r="I96" s="8">
        <v>16886</v>
      </c>
      <c r="J96" t="s">
        <v>369</v>
      </c>
      <c r="K96">
        <v>578</v>
      </c>
      <c r="L96" s="8">
        <v>17044</v>
      </c>
    </row>
    <row r="97" spans="1:12">
      <c r="A97" t="s">
        <v>370</v>
      </c>
      <c r="B97" t="s">
        <v>44</v>
      </c>
      <c r="C97" s="14">
        <v>1693</v>
      </c>
      <c r="D97">
        <v>26.5</v>
      </c>
      <c r="E97" s="16">
        <v>1500</v>
      </c>
      <c r="F97" s="15" t="s">
        <v>182</v>
      </c>
      <c r="H97" s="15" t="s">
        <v>182</v>
      </c>
      <c r="I97" s="8">
        <v>4506</v>
      </c>
      <c r="J97" t="s">
        <v>371</v>
      </c>
      <c r="K97" s="8">
        <v>2932</v>
      </c>
      <c r="L97" s="8">
        <v>3927</v>
      </c>
    </row>
    <row r="98" spans="1:12">
      <c r="A98" t="s">
        <v>372</v>
      </c>
      <c r="B98" t="s">
        <v>72</v>
      </c>
      <c r="C98" s="14">
        <v>1696</v>
      </c>
      <c r="D98">
        <v>34</v>
      </c>
      <c r="E98" s="16">
        <v>5200</v>
      </c>
      <c r="F98" s="15">
        <v>1976</v>
      </c>
      <c r="G98">
        <v>2003</v>
      </c>
      <c r="H98" s="16">
        <v>8202</v>
      </c>
      <c r="I98" s="8">
        <v>8677</v>
      </c>
      <c r="J98" t="s">
        <v>373</v>
      </c>
      <c r="K98">
        <v>947</v>
      </c>
      <c r="L98" s="8">
        <v>7785</v>
      </c>
    </row>
    <row r="99" spans="1:12">
      <c r="A99" t="s">
        <v>374</v>
      </c>
      <c r="B99" t="s">
        <v>58</v>
      </c>
      <c r="C99" s="14">
        <v>1726</v>
      </c>
      <c r="D99">
        <v>46</v>
      </c>
      <c r="E99" s="16">
        <v>5200</v>
      </c>
      <c r="F99" s="15">
        <v>1975</v>
      </c>
      <c r="H99" s="16">
        <v>24555</v>
      </c>
      <c r="I99" s="8">
        <v>22191</v>
      </c>
      <c r="J99" t="s">
        <v>375</v>
      </c>
      <c r="K99">
        <v>126</v>
      </c>
      <c r="L99" s="8">
        <v>20173</v>
      </c>
    </row>
    <row r="100" spans="1:12">
      <c r="A100" t="s">
        <v>376</v>
      </c>
      <c r="B100" t="s">
        <v>35</v>
      </c>
      <c r="C100" s="14">
        <v>1840</v>
      </c>
      <c r="D100">
        <v>45.5</v>
      </c>
      <c r="E100" s="16">
        <v>7500</v>
      </c>
      <c r="F100" s="15" t="s">
        <v>182</v>
      </c>
      <c r="G100">
        <v>1994</v>
      </c>
      <c r="H100" s="16">
        <v>22264</v>
      </c>
      <c r="I100" s="8">
        <v>25438</v>
      </c>
      <c r="J100" t="s">
        <v>377</v>
      </c>
      <c r="K100" s="8">
        <v>1347</v>
      </c>
      <c r="L100" s="8">
        <v>26354</v>
      </c>
    </row>
    <row r="101" spans="1:12" s="17" customFormat="1">
      <c r="A101" s="17" t="s">
        <v>378</v>
      </c>
      <c r="B101" s="17" t="s">
        <v>66</v>
      </c>
      <c r="C101" s="18">
        <v>1872</v>
      </c>
      <c r="D101" s="17">
        <v>30</v>
      </c>
      <c r="E101" s="21">
        <v>2280</v>
      </c>
      <c r="F101" s="19">
        <v>1976</v>
      </c>
      <c r="H101" s="21">
        <v>9393</v>
      </c>
      <c r="I101" s="20">
        <v>11738</v>
      </c>
      <c r="J101" s="17" t="s">
        <v>379</v>
      </c>
      <c r="K101" s="20">
        <v>3465</v>
      </c>
      <c r="L101" s="20">
        <v>12125</v>
      </c>
    </row>
    <row r="102" spans="1:12">
      <c r="A102" t="s">
        <v>380</v>
      </c>
      <c r="B102" t="s">
        <v>69</v>
      </c>
      <c r="C102" s="14">
        <v>1910</v>
      </c>
      <c r="D102">
        <v>47</v>
      </c>
      <c r="E102" s="16">
        <v>8442</v>
      </c>
      <c r="F102" s="15">
        <v>1979</v>
      </c>
      <c r="G102">
        <v>2002</v>
      </c>
      <c r="H102" s="16">
        <v>23351</v>
      </c>
      <c r="I102" s="8">
        <v>20604</v>
      </c>
      <c r="J102" t="s">
        <v>381</v>
      </c>
      <c r="K102">
        <v>474</v>
      </c>
      <c r="L102" s="8">
        <v>19630</v>
      </c>
    </row>
    <row r="103" spans="1:12">
      <c r="A103" t="s">
        <v>382</v>
      </c>
      <c r="B103" t="s">
        <v>72</v>
      </c>
      <c r="C103" s="14">
        <v>1932</v>
      </c>
      <c r="D103">
        <v>20</v>
      </c>
      <c r="E103" s="16">
        <v>1400</v>
      </c>
      <c r="F103" s="15" t="s">
        <v>240</v>
      </c>
      <c r="H103" s="16">
        <v>1161</v>
      </c>
      <c r="I103" s="8">
        <v>968</v>
      </c>
      <c r="J103" t="s">
        <v>383</v>
      </c>
      <c r="K103" s="8">
        <v>3566</v>
      </c>
      <c r="L103" s="8">
        <v>1225</v>
      </c>
    </row>
    <row r="104" spans="1:12">
      <c r="A104" t="s">
        <v>384</v>
      </c>
      <c r="B104" t="s">
        <v>77</v>
      </c>
      <c r="C104" s="14">
        <v>1961</v>
      </c>
      <c r="D104">
        <v>26</v>
      </c>
      <c r="E104" s="16">
        <v>2540</v>
      </c>
      <c r="F104" s="15">
        <v>1977</v>
      </c>
      <c r="H104" s="16">
        <v>17066</v>
      </c>
      <c r="I104" s="8">
        <v>14246</v>
      </c>
      <c r="J104" t="s">
        <v>385</v>
      </c>
      <c r="K104">
        <v>452</v>
      </c>
      <c r="L104" s="8">
        <v>14441</v>
      </c>
    </row>
    <row r="105" spans="1:12">
      <c r="A105" t="s">
        <v>386</v>
      </c>
      <c r="B105" t="s">
        <v>48</v>
      </c>
      <c r="C105" s="14">
        <v>2021</v>
      </c>
      <c r="D105">
        <v>45</v>
      </c>
      <c r="E105" s="16">
        <v>6263</v>
      </c>
      <c r="F105" s="15">
        <v>1975</v>
      </c>
      <c r="H105" s="16">
        <v>12727</v>
      </c>
      <c r="I105" s="8">
        <v>13957</v>
      </c>
      <c r="J105" t="s">
        <v>387</v>
      </c>
      <c r="K105" s="8">
        <v>2326</v>
      </c>
      <c r="L105" s="8">
        <v>12662</v>
      </c>
    </row>
    <row r="106" spans="1:12">
      <c r="A106" t="s">
        <v>388</v>
      </c>
      <c r="B106" t="s">
        <v>76</v>
      </c>
      <c r="C106" s="14">
        <v>2025</v>
      </c>
      <c r="D106">
        <v>47</v>
      </c>
      <c r="E106" s="16">
        <v>4069</v>
      </c>
      <c r="F106" s="15" t="s">
        <v>182</v>
      </c>
      <c r="H106" s="16">
        <v>8252</v>
      </c>
      <c r="I106" s="8">
        <v>7848</v>
      </c>
      <c r="J106" t="s">
        <v>389</v>
      </c>
      <c r="K106">
        <v>317</v>
      </c>
      <c r="L106" s="8">
        <v>7273</v>
      </c>
    </row>
    <row r="107" spans="1:12" s="17" customFormat="1">
      <c r="A107" s="17" t="s">
        <v>390</v>
      </c>
      <c r="B107" s="17" t="s">
        <v>80</v>
      </c>
      <c r="C107" s="18">
        <v>2038</v>
      </c>
      <c r="D107" s="17">
        <v>42</v>
      </c>
      <c r="E107" s="21">
        <v>6136</v>
      </c>
      <c r="F107" s="19">
        <v>1975</v>
      </c>
      <c r="G107" s="17">
        <v>2003</v>
      </c>
      <c r="H107" s="21">
        <v>23615</v>
      </c>
      <c r="I107" s="20">
        <v>26077</v>
      </c>
      <c r="J107" s="17" t="s">
        <v>391</v>
      </c>
      <c r="K107" s="17">
        <v>212</v>
      </c>
      <c r="L107" s="20">
        <v>26254</v>
      </c>
    </row>
    <row r="108" spans="1:12">
      <c r="A108" t="s">
        <v>392</v>
      </c>
      <c r="B108" t="s">
        <v>56</v>
      </c>
      <c r="C108" s="14">
        <v>2040</v>
      </c>
      <c r="D108">
        <v>48</v>
      </c>
      <c r="E108" s="16">
        <v>10008</v>
      </c>
      <c r="F108" s="15">
        <v>2000</v>
      </c>
      <c r="H108" s="16">
        <v>74750</v>
      </c>
      <c r="I108" s="8">
        <v>72638</v>
      </c>
      <c r="J108" t="s">
        <v>393</v>
      </c>
      <c r="K108" s="8">
        <v>1810</v>
      </c>
      <c r="L108" s="8">
        <v>67264</v>
      </c>
    </row>
    <row r="109" spans="1:12">
      <c r="A109" t="s">
        <v>394</v>
      </c>
      <c r="B109" t="s">
        <v>395</v>
      </c>
      <c r="C109" s="14">
        <v>2071</v>
      </c>
      <c r="D109">
        <v>30</v>
      </c>
      <c r="E109" s="16">
        <v>2720</v>
      </c>
      <c r="F109" s="15">
        <v>1975</v>
      </c>
      <c r="H109" s="16">
        <v>10438</v>
      </c>
      <c r="I109" s="8">
        <v>9648</v>
      </c>
      <c r="J109" t="s">
        <v>396</v>
      </c>
      <c r="K109" s="8">
        <v>2242</v>
      </c>
      <c r="L109" s="8">
        <v>8301</v>
      </c>
    </row>
    <row r="110" spans="1:12">
      <c r="A110" t="s">
        <v>397</v>
      </c>
      <c r="B110" t="s">
        <v>66</v>
      </c>
      <c r="C110" s="14">
        <v>2097</v>
      </c>
      <c r="D110">
        <v>33</v>
      </c>
      <c r="E110" s="16">
        <v>3970</v>
      </c>
      <c r="F110" s="15">
        <v>1976</v>
      </c>
      <c r="H110" s="16">
        <v>26213</v>
      </c>
      <c r="I110" s="8">
        <v>28102</v>
      </c>
      <c r="J110" t="s">
        <v>398</v>
      </c>
      <c r="K110" s="8">
        <v>1546</v>
      </c>
      <c r="L110" s="8">
        <v>24971</v>
      </c>
    </row>
    <row r="111" spans="1:12">
      <c r="A111" t="s">
        <v>399</v>
      </c>
      <c r="B111" t="s">
        <v>45</v>
      </c>
      <c r="C111" s="14">
        <v>2097</v>
      </c>
      <c r="D111">
        <v>40</v>
      </c>
      <c r="E111" s="15" t="s">
        <v>182</v>
      </c>
      <c r="F111" s="15" t="s">
        <v>182</v>
      </c>
      <c r="H111" s="16">
        <v>16053</v>
      </c>
      <c r="I111" s="8">
        <v>15127</v>
      </c>
      <c r="J111" t="s">
        <v>400</v>
      </c>
      <c r="K111" s="8">
        <v>2396</v>
      </c>
      <c r="L111" s="8">
        <v>18161</v>
      </c>
    </row>
    <row r="112" spans="1:12">
      <c r="A112" t="s">
        <v>401</v>
      </c>
      <c r="B112" t="s">
        <v>42</v>
      </c>
      <c r="C112" s="14">
        <v>2102</v>
      </c>
      <c r="D112">
        <v>8</v>
      </c>
      <c r="E112" s="15">
        <v>800</v>
      </c>
      <c r="F112" s="15">
        <v>2001</v>
      </c>
      <c r="H112" s="16">
        <v>3207</v>
      </c>
      <c r="I112" s="8">
        <v>3312</v>
      </c>
      <c r="J112" t="s">
        <v>402</v>
      </c>
      <c r="K112" s="8">
        <v>4750</v>
      </c>
      <c r="L112" s="8">
        <v>3424</v>
      </c>
    </row>
    <row r="113" spans="1:12" s="17" customFormat="1">
      <c r="A113" s="17" t="s">
        <v>403</v>
      </c>
      <c r="B113" s="17" t="s">
        <v>57</v>
      </c>
      <c r="C113" s="18">
        <v>2164</v>
      </c>
      <c r="D113" s="17">
        <v>45.5</v>
      </c>
      <c r="E113" s="21">
        <v>3359</v>
      </c>
      <c r="F113" s="19">
        <v>1978</v>
      </c>
      <c r="G113" s="20">
        <v>1999</v>
      </c>
      <c r="H113" s="21">
        <v>28788</v>
      </c>
      <c r="I113" s="20">
        <v>21336</v>
      </c>
      <c r="J113" s="17" t="s">
        <v>404</v>
      </c>
      <c r="K113" s="20">
        <v>5987</v>
      </c>
      <c r="L113" s="20">
        <v>17501</v>
      </c>
    </row>
    <row r="114" spans="1:12">
      <c r="A114" t="s">
        <v>405</v>
      </c>
      <c r="B114" t="s">
        <v>39</v>
      </c>
      <c r="C114" s="14">
        <v>2198</v>
      </c>
      <c r="D114">
        <v>30</v>
      </c>
      <c r="E114" s="16">
        <v>7168</v>
      </c>
      <c r="F114" s="15">
        <v>1969</v>
      </c>
      <c r="G114">
        <v>2002</v>
      </c>
      <c r="H114" s="16">
        <v>4707</v>
      </c>
      <c r="I114" s="8">
        <v>5362</v>
      </c>
      <c r="J114" t="s">
        <v>406</v>
      </c>
      <c r="K114">
        <v>393</v>
      </c>
      <c r="L114" s="8">
        <v>8720</v>
      </c>
    </row>
    <row r="115" spans="1:12">
      <c r="A115" t="s">
        <v>407</v>
      </c>
      <c r="B115" t="s">
        <v>47</v>
      </c>
      <c r="C115" s="14">
        <v>2208</v>
      </c>
      <c r="D115">
        <v>10</v>
      </c>
      <c r="E115" s="16">
        <v>1242</v>
      </c>
      <c r="F115" s="15">
        <v>1959</v>
      </c>
      <c r="H115" s="16">
        <v>1375</v>
      </c>
      <c r="I115" s="8">
        <v>1128</v>
      </c>
      <c r="J115" t="s">
        <v>408</v>
      </c>
      <c r="K115" s="8">
        <v>1480</v>
      </c>
      <c r="L115" s="8">
        <v>1242</v>
      </c>
    </row>
    <row r="116" spans="1:12">
      <c r="A116" t="s">
        <v>409</v>
      </c>
      <c r="B116" t="s">
        <v>57</v>
      </c>
      <c r="C116" s="14">
        <v>2228</v>
      </c>
      <c r="D116">
        <v>45.5</v>
      </c>
      <c r="E116" s="16">
        <v>2762</v>
      </c>
      <c r="F116" s="15">
        <v>1976</v>
      </c>
      <c r="H116" s="16">
        <v>13795</v>
      </c>
      <c r="I116" s="8">
        <v>13270</v>
      </c>
      <c r="J116" t="s">
        <v>410</v>
      </c>
      <c r="K116" s="8">
        <v>3882</v>
      </c>
      <c r="L116" s="8">
        <v>10110</v>
      </c>
    </row>
    <row r="117" spans="1:12">
      <c r="A117" t="s">
        <v>411</v>
      </c>
      <c r="B117" t="s">
        <v>44</v>
      </c>
      <c r="C117" s="14">
        <v>2242</v>
      </c>
      <c r="D117">
        <v>40</v>
      </c>
      <c r="E117" s="16">
        <v>2485</v>
      </c>
      <c r="F117" s="15" t="s">
        <v>182</v>
      </c>
      <c r="I117" s="16" t="s">
        <v>182</v>
      </c>
      <c r="J117" t="s">
        <v>412</v>
      </c>
      <c r="K117">
        <v>114</v>
      </c>
      <c r="L117" s="8">
        <v>4008</v>
      </c>
    </row>
    <row r="118" spans="1:12">
      <c r="A118" t="s">
        <v>413</v>
      </c>
      <c r="B118" t="s">
        <v>72</v>
      </c>
      <c r="C118" s="14">
        <v>2326</v>
      </c>
      <c r="D118">
        <v>30</v>
      </c>
      <c r="E118" s="16">
        <v>3844</v>
      </c>
      <c r="F118" s="15">
        <v>1975</v>
      </c>
      <c r="H118" s="16">
        <v>5744</v>
      </c>
      <c r="I118" s="8">
        <v>6335</v>
      </c>
      <c r="J118" t="s">
        <v>414</v>
      </c>
      <c r="K118" s="8">
        <v>11681</v>
      </c>
      <c r="L118" s="8">
        <v>8455</v>
      </c>
    </row>
    <row r="119" spans="1:12" s="17" customFormat="1">
      <c r="A119" s="17" t="s">
        <v>415</v>
      </c>
      <c r="B119" s="17" t="s">
        <v>76</v>
      </c>
      <c r="C119" s="18">
        <v>2332</v>
      </c>
      <c r="D119" s="17">
        <v>31</v>
      </c>
      <c r="E119" s="21">
        <v>3110</v>
      </c>
      <c r="F119" s="19" t="s">
        <v>182</v>
      </c>
      <c r="H119" s="21">
        <v>16518</v>
      </c>
      <c r="I119" s="20">
        <v>15041</v>
      </c>
      <c r="J119" s="17" t="s">
        <v>416</v>
      </c>
      <c r="K119" s="17">
        <v>344</v>
      </c>
      <c r="L119" s="20">
        <v>12386</v>
      </c>
    </row>
    <row r="120" spans="1:12">
      <c r="A120" t="s">
        <v>417</v>
      </c>
      <c r="B120" t="s">
        <v>79</v>
      </c>
      <c r="C120" s="14">
        <v>2396</v>
      </c>
      <c r="D120">
        <v>41.5</v>
      </c>
      <c r="E120" s="16">
        <v>2600</v>
      </c>
      <c r="F120" s="15">
        <v>1987</v>
      </c>
      <c r="G120">
        <v>1998</v>
      </c>
      <c r="H120" s="16">
        <v>26377</v>
      </c>
      <c r="I120" s="8">
        <v>25250</v>
      </c>
      <c r="J120" t="s">
        <v>418</v>
      </c>
      <c r="K120">
        <v>286</v>
      </c>
      <c r="L120" s="8">
        <v>31173</v>
      </c>
    </row>
    <row r="121" spans="1:12">
      <c r="A121" t="s">
        <v>419</v>
      </c>
      <c r="B121" t="s">
        <v>42</v>
      </c>
      <c r="C121" s="14">
        <v>2414</v>
      </c>
      <c r="D121">
        <v>8</v>
      </c>
      <c r="E121" s="16">
        <v>2000</v>
      </c>
      <c r="F121" s="15">
        <v>1977</v>
      </c>
      <c r="H121" s="16">
        <v>13239</v>
      </c>
      <c r="I121" s="8">
        <v>15168</v>
      </c>
      <c r="J121" t="s">
        <v>420</v>
      </c>
      <c r="K121">
        <v>285</v>
      </c>
      <c r="L121" s="8">
        <v>14593</v>
      </c>
    </row>
    <row r="122" spans="1:12">
      <c r="A122" t="s">
        <v>421</v>
      </c>
      <c r="B122" t="s">
        <v>52</v>
      </c>
      <c r="C122" s="14">
        <v>2434</v>
      </c>
      <c r="D122">
        <v>15</v>
      </c>
      <c r="E122" s="16">
        <v>3200</v>
      </c>
      <c r="F122" s="15">
        <v>1972</v>
      </c>
      <c r="G122">
        <v>2004</v>
      </c>
      <c r="H122" s="16">
        <v>6338</v>
      </c>
      <c r="I122" s="8">
        <v>10067</v>
      </c>
      <c r="J122" t="s">
        <v>422</v>
      </c>
      <c r="K122" s="8">
        <v>1073</v>
      </c>
      <c r="L122" s="8">
        <v>9532</v>
      </c>
    </row>
    <row r="123" spans="1:12">
      <c r="A123" t="s">
        <v>423</v>
      </c>
      <c r="B123" t="s">
        <v>82</v>
      </c>
      <c r="C123" s="14">
        <v>2458</v>
      </c>
      <c r="D123">
        <v>47</v>
      </c>
      <c r="E123" s="16">
        <v>8723</v>
      </c>
      <c r="F123" s="15">
        <v>1976</v>
      </c>
      <c r="G123">
        <v>2003</v>
      </c>
      <c r="H123" s="16">
        <v>95341</v>
      </c>
      <c r="I123" s="8">
        <v>92877</v>
      </c>
      <c r="J123" t="s">
        <v>424</v>
      </c>
      <c r="K123">
        <v>201</v>
      </c>
      <c r="L123" s="8">
        <v>95178</v>
      </c>
    </row>
    <row r="124" spans="1:12">
      <c r="A124" t="s">
        <v>425</v>
      </c>
      <c r="B124" t="s">
        <v>38</v>
      </c>
      <c r="C124" s="14">
        <v>2461</v>
      </c>
      <c r="D124">
        <v>40</v>
      </c>
      <c r="E124" s="16">
        <v>5000</v>
      </c>
      <c r="F124" s="15">
        <v>1907</v>
      </c>
      <c r="G124">
        <v>2003</v>
      </c>
      <c r="H124" s="16">
        <v>24409</v>
      </c>
      <c r="I124" s="8">
        <v>9486</v>
      </c>
      <c r="J124" t="s">
        <v>426</v>
      </c>
      <c r="K124" s="8">
        <v>1252</v>
      </c>
      <c r="L124" s="8">
        <v>8700</v>
      </c>
    </row>
    <row r="125" spans="1:12" s="17" customFormat="1">
      <c r="A125" s="17" t="s">
        <v>427</v>
      </c>
      <c r="B125" s="17" t="s">
        <v>45</v>
      </c>
      <c r="C125" s="18">
        <v>2463</v>
      </c>
      <c r="D125" s="17">
        <v>45</v>
      </c>
      <c r="E125" s="21">
        <v>5300</v>
      </c>
      <c r="F125" s="19">
        <v>1977</v>
      </c>
      <c r="G125" s="17">
        <v>2000</v>
      </c>
      <c r="H125" s="21">
        <v>20954</v>
      </c>
      <c r="I125" s="20">
        <v>19202</v>
      </c>
      <c r="J125" s="17" t="s">
        <v>428</v>
      </c>
      <c r="K125" s="20">
        <v>41633</v>
      </c>
      <c r="L125" s="20">
        <v>19415</v>
      </c>
    </row>
    <row r="126" spans="1:12">
      <c r="A126" t="s">
        <v>792</v>
      </c>
      <c r="B126" t="s">
        <v>793</v>
      </c>
      <c r="C126" s="14">
        <v>2486</v>
      </c>
      <c r="D126">
        <v>48</v>
      </c>
      <c r="E126" s="16">
        <v>5000</v>
      </c>
      <c r="F126" s="15">
        <v>1966</v>
      </c>
      <c r="G126">
        <v>1998</v>
      </c>
      <c r="H126" s="16">
        <v>11635</v>
      </c>
      <c r="I126" s="8">
        <v>11371</v>
      </c>
      <c r="J126" t="s">
        <v>429</v>
      </c>
      <c r="K126" s="8">
        <v>18425</v>
      </c>
      <c r="L126" s="8">
        <v>12234</v>
      </c>
    </row>
    <row r="127" spans="1:12">
      <c r="A127" t="s">
        <v>430</v>
      </c>
      <c r="B127" t="s">
        <v>79</v>
      </c>
      <c r="C127" s="14">
        <v>2555</v>
      </c>
      <c r="D127">
        <v>44</v>
      </c>
      <c r="E127" s="16">
        <v>3442</v>
      </c>
      <c r="F127" s="15">
        <v>1975</v>
      </c>
      <c r="G127">
        <v>2002</v>
      </c>
      <c r="H127" s="16">
        <v>33969</v>
      </c>
      <c r="I127" s="8">
        <v>30496</v>
      </c>
      <c r="J127" t="s">
        <v>431</v>
      </c>
      <c r="K127" s="8">
        <v>14879</v>
      </c>
      <c r="L127" s="8">
        <v>47595</v>
      </c>
    </row>
    <row r="128" spans="1:12">
      <c r="A128" t="s">
        <v>432</v>
      </c>
      <c r="B128" t="s">
        <v>60</v>
      </c>
      <c r="C128" s="14">
        <v>2601</v>
      </c>
      <c r="D128">
        <v>36</v>
      </c>
      <c r="E128" s="16">
        <v>5000</v>
      </c>
      <c r="F128" s="15">
        <v>1981</v>
      </c>
      <c r="G128">
        <v>1993</v>
      </c>
      <c r="H128" s="16">
        <v>92458</v>
      </c>
      <c r="I128" s="8">
        <v>93205</v>
      </c>
      <c r="J128" t="s">
        <v>433</v>
      </c>
      <c r="K128" s="8">
        <v>5900</v>
      </c>
      <c r="L128" s="8">
        <v>61332</v>
      </c>
    </row>
    <row r="129" spans="1:12">
      <c r="A129" t="s">
        <v>434</v>
      </c>
      <c r="B129" t="s">
        <v>36</v>
      </c>
      <c r="C129" s="14">
        <v>2663</v>
      </c>
      <c r="D129">
        <v>41</v>
      </c>
      <c r="E129" s="16">
        <v>4320</v>
      </c>
      <c r="F129" s="15">
        <v>1974</v>
      </c>
      <c r="G129">
        <v>2000</v>
      </c>
      <c r="H129" s="16">
        <v>22549</v>
      </c>
      <c r="I129" s="8">
        <v>21029</v>
      </c>
      <c r="J129" t="s">
        <v>435</v>
      </c>
      <c r="K129" s="8">
        <v>4272</v>
      </c>
      <c r="L129" s="8">
        <v>16702</v>
      </c>
    </row>
    <row r="130" spans="1:12">
      <c r="A130" t="s">
        <v>436</v>
      </c>
      <c r="B130" t="s">
        <v>70</v>
      </c>
      <c r="C130" s="14">
        <v>2683</v>
      </c>
      <c r="D130">
        <v>45</v>
      </c>
      <c r="E130" s="16">
        <v>4000</v>
      </c>
      <c r="F130" s="15">
        <v>1979</v>
      </c>
      <c r="G130">
        <v>1995</v>
      </c>
      <c r="H130" s="16">
        <v>9364</v>
      </c>
      <c r="I130" s="8">
        <v>12105</v>
      </c>
      <c r="J130" t="s">
        <v>437</v>
      </c>
      <c r="K130" s="8">
        <v>71127</v>
      </c>
      <c r="L130" s="8">
        <v>11878</v>
      </c>
    </row>
    <row r="131" spans="1:12" s="17" customFormat="1">
      <c r="A131" s="17" t="s">
        <v>438</v>
      </c>
      <c r="B131" s="17" t="s">
        <v>42</v>
      </c>
      <c r="C131" s="18">
        <v>2926</v>
      </c>
      <c r="D131" s="17">
        <v>28</v>
      </c>
      <c r="E131" s="21">
        <v>5000</v>
      </c>
      <c r="F131" s="19">
        <v>1977</v>
      </c>
      <c r="H131" s="21">
        <v>31005</v>
      </c>
      <c r="I131" s="20">
        <v>28075</v>
      </c>
      <c r="J131" s="17" t="s">
        <v>439</v>
      </c>
      <c r="K131" s="17">
        <v>633</v>
      </c>
      <c r="L131" s="20">
        <v>26572</v>
      </c>
    </row>
    <row r="132" spans="1:12">
      <c r="A132" t="s">
        <v>440</v>
      </c>
      <c r="B132" t="s">
        <v>76</v>
      </c>
      <c r="C132" s="14">
        <v>2932</v>
      </c>
      <c r="D132">
        <v>45</v>
      </c>
      <c r="E132" s="16">
        <v>4680</v>
      </c>
      <c r="F132" s="15">
        <v>1934</v>
      </c>
      <c r="G132">
        <v>1993</v>
      </c>
      <c r="H132" s="16">
        <v>23661</v>
      </c>
      <c r="I132" s="8">
        <v>21903</v>
      </c>
      <c r="J132" t="s">
        <v>441</v>
      </c>
      <c r="K132" s="8">
        <v>1183</v>
      </c>
      <c r="L132" s="8">
        <v>20174</v>
      </c>
    </row>
    <row r="133" spans="1:12">
      <c r="A133" t="s">
        <v>443</v>
      </c>
      <c r="B133" t="s">
        <v>66</v>
      </c>
      <c r="C133" s="14">
        <v>3056</v>
      </c>
      <c r="D133">
        <v>35</v>
      </c>
      <c r="E133" s="16">
        <v>3580</v>
      </c>
      <c r="F133" s="15">
        <v>1914</v>
      </c>
      <c r="G133">
        <v>1986</v>
      </c>
      <c r="H133" s="16">
        <v>23963</v>
      </c>
      <c r="I133" s="8">
        <v>27589</v>
      </c>
      <c r="J133" t="s">
        <v>444</v>
      </c>
      <c r="K133">
        <v>476</v>
      </c>
      <c r="L133" s="8">
        <v>25945</v>
      </c>
    </row>
    <row r="134" spans="1:12">
      <c r="A134" t="s">
        <v>445</v>
      </c>
      <c r="B134" t="s">
        <v>77</v>
      </c>
      <c r="C134" s="14">
        <v>3059</v>
      </c>
      <c r="D134">
        <v>51</v>
      </c>
      <c r="E134" s="16">
        <v>9150</v>
      </c>
      <c r="F134" s="15">
        <v>1970</v>
      </c>
      <c r="G134">
        <v>1995</v>
      </c>
      <c r="H134" s="16">
        <v>67306</v>
      </c>
      <c r="I134" s="8">
        <v>63376</v>
      </c>
      <c r="K134" s="8"/>
      <c r="L134" s="8">
        <v>63465</v>
      </c>
    </row>
    <row r="135" spans="1:12">
      <c r="A135" t="s">
        <v>446</v>
      </c>
      <c r="B135" t="s">
        <v>52</v>
      </c>
      <c r="C135" s="14">
        <v>3234</v>
      </c>
      <c r="D135">
        <v>15</v>
      </c>
      <c r="E135" s="16">
        <v>4286</v>
      </c>
      <c r="F135" s="15">
        <v>1927</v>
      </c>
      <c r="G135">
        <v>1979</v>
      </c>
      <c r="H135" s="16">
        <v>6018</v>
      </c>
      <c r="I135" s="8">
        <v>6160</v>
      </c>
      <c r="K135" s="8"/>
      <c r="L135" s="8">
        <v>4749</v>
      </c>
    </row>
    <row r="136" spans="1:12">
      <c r="A136" t="s">
        <v>447</v>
      </c>
      <c r="B136" t="s">
        <v>77</v>
      </c>
      <c r="C136" s="14">
        <v>3321</v>
      </c>
      <c r="D136">
        <v>40</v>
      </c>
      <c r="E136" s="16">
        <v>4045</v>
      </c>
      <c r="F136" s="15">
        <v>1979</v>
      </c>
      <c r="H136" s="16">
        <v>17852</v>
      </c>
      <c r="I136" s="8">
        <v>16735</v>
      </c>
      <c r="K136" s="8"/>
      <c r="L136" s="8">
        <v>19064</v>
      </c>
    </row>
    <row r="137" spans="1:12">
      <c r="A137" t="s">
        <v>448</v>
      </c>
      <c r="B137" t="s">
        <v>243</v>
      </c>
      <c r="C137" s="14">
        <v>3437</v>
      </c>
      <c r="D137">
        <v>16</v>
      </c>
      <c r="E137" s="16">
        <v>1315</v>
      </c>
      <c r="F137" s="15">
        <v>1970</v>
      </c>
      <c r="H137" s="16">
        <v>4064</v>
      </c>
      <c r="I137" s="8">
        <v>3769</v>
      </c>
      <c r="K137" s="8"/>
      <c r="L137" s="8">
        <v>3523</v>
      </c>
    </row>
    <row r="138" spans="1:12" s="17" customFormat="1">
      <c r="A138" s="17" t="s">
        <v>449</v>
      </c>
      <c r="B138" s="17" t="s">
        <v>67</v>
      </c>
      <c r="C138" s="18">
        <v>3465</v>
      </c>
      <c r="D138" s="17">
        <v>19</v>
      </c>
      <c r="E138" s="19">
        <v>255</v>
      </c>
      <c r="F138" s="19" t="s">
        <v>182</v>
      </c>
      <c r="G138" s="19" t="s">
        <v>187</v>
      </c>
      <c r="H138" s="21">
        <v>8753</v>
      </c>
      <c r="I138" s="20">
        <v>8510</v>
      </c>
      <c r="J138" s="17" t="s">
        <v>450</v>
      </c>
      <c r="K138" s="17">
        <v>840</v>
      </c>
      <c r="L138" s="20">
        <v>8455</v>
      </c>
    </row>
    <row r="139" spans="1:12">
      <c r="A139" t="s">
        <v>451</v>
      </c>
      <c r="B139" t="s">
        <v>79</v>
      </c>
      <c r="C139" s="14">
        <v>3482</v>
      </c>
      <c r="D139">
        <v>37.5</v>
      </c>
      <c r="E139" s="16">
        <v>5095</v>
      </c>
      <c r="F139" s="15">
        <v>1970</v>
      </c>
      <c r="G139">
        <v>1991</v>
      </c>
      <c r="H139" s="16">
        <v>18506</v>
      </c>
      <c r="I139" s="8">
        <v>19670</v>
      </c>
      <c r="J139" t="s">
        <v>452</v>
      </c>
      <c r="K139">
        <v>778</v>
      </c>
      <c r="L139" s="8">
        <v>25328</v>
      </c>
    </row>
    <row r="140" spans="1:12">
      <c r="A140" t="s">
        <v>453</v>
      </c>
      <c r="B140" t="s">
        <v>454</v>
      </c>
      <c r="C140" s="14">
        <v>3677</v>
      </c>
      <c r="D140">
        <v>40</v>
      </c>
      <c r="E140" s="16">
        <v>3331</v>
      </c>
      <c r="F140" s="15">
        <v>1957</v>
      </c>
      <c r="G140">
        <v>2002</v>
      </c>
      <c r="H140" s="16">
        <v>7932</v>
      </c>
      <c r="I140" s="8">
        <v>10047</v>
      </c>
      <c r="J140" t="s">
        <v>455</v>
      </c>
      <c r="K140" s="8">
        <v>6812</v>
      </c>
      <c r="L140" s="8">
        <v>10481</v>
      </c>
    </row>
    <row r="141" spans="1:12">
      <c r="A141" t="s">
        <v>456</v>
      </c>
      <c r="B141" t="s">
        <v>48</v>
      </c>
      <c r="C141" s="14">
        <v>3699</v>
      </c>
      <c r="D141">
        <v>41</v>
      </c>
      <c r="E141" s="16">
        <v>4645</v>
      </c>
      <c r="F141" s="15">
        <v>1973</v>
      </c>
      <c r="G141">
        <v>2003</v>
      </c>
      <c r="H141" s="16">
        <v>9772</v>
      </c>
      <c r="I141" s="8">
        <v>10081</v>
      </c>
      <c r="J141" t="s">
        <v>457</v>
      </c>
      <c r="K141">
        <v>499</v>
      </c>
      <c r="L141" s="8">
        <v>13119</v>
      </c>
    </row>
    <row r="142" spans="1:12">
      <c r="A142" t="s">
        <v>458</v>
      </c>
      <c r="B142" t="s">
        <v>70</v>
      </c>
      <c r="C142" s="14">
        <v>3849</v>
      </c>
      <c r="D142">
        <v>45</v>
      </c>
      <c r="E142" s="16">
        <v>4120</v>
      </c>
      <c r="F142" s="15">
        <v>1975</v>
      </c>
      <c r="G142">
        <v>1992</v>
      </c>
      <c r="H142" s="16">
        <v>17025</v>
      </c>
      <c r="I142" s="8">
        <v>16020</v>
      </c>
      <c r="J142" t="s">
        <v>459</v>
      </c>
      <c r="K142">
        <v>565</v>
      </c>
      <c r="L142" s="8">
        <v>12613</v>
      </c>
    </row>
    <row r="143" spans="1:12">
      <c r="A143" t="s">
        <v>460</v>
      </c>
      <c r="B143" t="s">
        <v>461</v>
      </c>
      <c r="C143" s="14">
        <v>3882</v>
      </c>
      <c r="D143">
        <v>32</v>
      </c>
      <c r="E143" s="16">
        <v>8663</v>
      </c>
      <c r="F143" s="15">
        <v>1965</v>
      </c>
      <c r="G143">
        <v>1992</v>
      </c>
      <c r="H143" s="16">
        <v>20178</v>
      </c>
      <c r="I143" s="8">
        <v>20905</v>
      </c>
      <c r="J143" t="s">
        <v>462</v>
      </c>
      <c r="K143" s="8">
        <v>3046</v>
      </c>
      <c r="L143" s="8">
        <v>24176</v>
      </c>
    </row>
    <row r="144" spans="1:12" s="17" customFormat="1">
      <c r="A144" s="17" t="s">
        <v>463</v>
      </c>
      <c r="B144" s="17" t="s">
        <v>66</v>
      </c>
      <c r="C144" s="18">
        <v>4079</v>
      </c>
      <c r="D144" s="17">
        <v>35</v>
      </c>
      <c r="E144" s="21">
        <v>3940</v>
      </c>
      <c r="F144" s="19">
        <v>1909</v>
      </c>
      <c r="G144" s="17">
        <v>2001</v>
      </c>
      <c r="H144" s="21">
        <v>19105</v>
      </c>
      <c r="I144" s="20">
        <v>21043</v>
      </c>
      <c r="J144" s="17" t="s">
        <v>464</v>
      </c>
      <c r="K144" s="20">
        <v>3437</v>
      </c>
      <c r="L144" s="20">
        <v>20680</v>
      </c>
    </row>
    <row r="145" spans="1:12">
      <c r="A145" t="s">
        <v>465</v>
      </c>
      <c r="B145" t="s">
        <v>79</v>
      </c>
      <c r="C145" s="14">
        <v>4200</v>
      </c>
      <c r="D145">
        <v>49</v>
      </c>
      <c r="E145" s="16">
        <v>10540</v>
      </c>
      <c r="F145" s="15">
        <v>1975</v>
      </c>
      <c r="G145">
        <v>1992</v>
      </c>
      <c r="H145" s="16">
        <v>45076</v>
      </c>
      <c r="I145" s="8">
        <v>38236</v>
      </c>
      <c r="J145" t="s">
        <v>466</v>
      </c>
      <c r="K145" s="8">
        <v>7957</v>
      </c>
      <c r="L145" s="8">
        <v>49520</v>
      </c>
    </row>
    <row r="146" spans="1:12">
      <c r="A146" t="s">
        <v>467</v>
      </c>
      <c r="B146" t="s">
        <v>468</v>
      </c>
      <c r="C146" s="14">
        <v>4400</v>
      </c>
      <c r="D146">
        <v>46</v>
      </c>
      <c r="E146" s="16">
        <v>7069</v>
      </c>
      <c r="F146" s="15">
        <v>1978</v>
      </c>
      <c r="H146" s="15" t="s">
        <v>182</v>
      </c>
      <c r="I146" s="8">
        <v>21124</v>
      </c>
      <c r="J146" t="s">
        <v>469</v>
      </c>
      <c r="K146" s="8">
        <v>14099</v>
      </c>
      <c r="L146" s="8">
        <v>21936</v>
      </c>
    </row>
    <row r="147" spans="1:12">
      <c r="A147" t="s">
        <v>470</v>
      </c>
      <c r="B147" t="s">
        <v>76</v>
      </c>
      <c r="C147" s="14">
        <v>4637</v>
      </c>
      <c r="D147">
        <v>48</v>
      </c>
      <c r="E147" s="16">
        <v>10368</v>
      </c>
      <c r="F147" s="15">
        <v>1968</v>
      </c>
      <c r="G147">
        <v>1995</v>
      </c>
      <c r="H147" s="16">
        <v>35937</v>
      </c>
      <c r="I147" s="8">
        <v>35964</v>
      </c>
      <c r="J147" t="s">
        <v>471</v>
      </c>
      <c r="K147" s="8">
        <v>4079</v>
      </c>
      <c r="L147" s="8">
        <v>36486</v>
      </c>
    </row>
    <row r="148" spans="1:12">
      <c r="A148" t="s">
        <v>472</v>
      </c>
      <c r="B148" t="s">
        <v>79</v>
      </c>
      <c r="C148" s="14">
        <v>4750</v>
      </c>
      <c r="D148">
        <v>60</v>
      </c>
      <c r="E148" s="16">
        <v>25562</v>
      </c>
      <c r="F148" s="15">
        <v>2002</v>
      </c>
      <c r="H148" s="16">
        <v>123549</v>
      </c>
      <c r="I148" s="8">
        <v>119176</v>
      </c>
      <c r="J148" t="s">
        <v>473</v>
      </c>
      <c r="K148">
        <v>985</v>
      </c>
      <c r="L148" s="8">
        <v>154871</v>
      </c>
    </row>
    <row r="149" spans="1:12">
      <c r="A149" t="s">
        <v>474</v>
      </c>
      <c r="B149" t="s">
        <v>82</v>
      </c>
      <c r="C149" s="14">
        <v>4910</v>
      </c>
      <c r="D149">
        <v>56</v>
      </c>
      <c r="E149" s="16">
        <v>7950</v>
      </c>
      <c r="F149" s="15">
        <v>1990</v>
      </c>
      <c r="H149" s="16">
        <v>72917</v>
      </c>
      <c r="I149" s="8">
        <v>70195</v>
      </c>
      <c r="J149" t="s">
        <v>475</v>
      </c>
      <c r="K149" s="8">
        <v>12066</v>
      </c>
      <c r="L149" s="8">
        <v>72106</v>
      </c>
    </row>
    <row r="150" spans="1:12" s="17" customFormat="1">
      <c r="A150" s="17" t="s">
        <v>476</v>
      </c>
      <c r="B150" s="17" t="s">
        <v>54</v>
      </c>
      <c r="C150" s="18">
        <v>5197</v>
      </c>
      <c r="D150" s="17">
        <v>49</v>
      </c>
      <c r="E150" s="21">
        <v>17000</v>
      </c>
      <c r="F150" s="19">
        <v>1934</v>
      </c>
      <c r="G150" s="17">
        <v>2003</v>
      </c>
      <c r="H150" s="21">
        <v>50173</v>
      </c>
      <c r="I150" s="20">
        <v>66844</v>
      </c>
      <c r="J150" s="17" t="s">
        <v>477</v>
      </c>
      <c r="K150" s="20">
        <v>1153</v>
      </c>
      <c r="L150" s="20">
        <v>67823</v>
      </c>
    </row>
    <row r="151" spans="1:12">
      <c r="A151" t="s">
        <v>478</v>
      </c>
      <c r="B151" t="s">
        <v>66</v>
      </c>
      <c r="C151" s="14">
        <v>5253</v>
      </c>
      <c r="D151">
        <v>52</v>
      </c>
      <c r="E151" s="16">
        <v>39400</v>
      </c>
      <c r="F151" s="15">
        <v>1975</v>
      </c>
      <c r="G151">
        <v>2002</v>
      </c>
      <c r="H151" s="16">
        <v>69311</v>
      </c>
      <c r="I151" s="8">
        <v>76156</v>
      </c>
      <c r="J151" t="s">
        <v>479</v>
      </c>
      <c r="K151">
        <v>768</v>
      </c>
      <c r="L151" s="8">
        <v>74990</v>
      </c>
    </row>
    <row r="152" spans="1:12">
      <c r="A152" t="s">
        <v>480</v>
      </c>
      <c r="B152" t="s">
        <v>77</v>
      </c>
      <c r="C152" s="14">
        <v>5478</v>
      </c>
      <c r="D152">
        <v>54</v>
      </c>
      <c r="E152" s="16">
        <v>5184</v>
      </c>
      <c r="F152" s="15">
        <v>1970</v>
      </c>
      <c r="H152" s="16">
        <v>27587</v>
      </c>
      <c r="I152" s="8">
        <v>26662</v>
      </c>
      <c r="J152" t="s">
        <v>481</v>
      </c>
      <c r="K152" s="8">
        <v>2208</v>
      </c>
      <c r="L152" s="8">
        <v>27232</v>
      </c>
    </row>
    <row r="153" spans="1:12">
      <c r="A153" t="s">
        <v>482</v>
      </c>
      <c r="B153" t="s">
        <v>76</v>
      </c>
      <c r="C153" s="14">
        <v>5482</v>
      </c>
      <c r="D153">
        <v>45</v>
      </c>
      <c r="E153" s="16">
        <v>6050</v>
      </c>
      <c r="F153" s="15">
        <v>1978</v>
      </c>
      <c r="H153" s="16">
        <v>39527</v>
      </c>
      <c r="I153" s="8">
        <v>38421</v>
      </c>
      <c r="J153" t="s">
        <v>483</v>
      </c>
      <c r="K153" s="8">
        <v>3059</v>
      </c>
      <c r="L153" s="8">
        <v>37674</v>
      </c>
    </row>
    <row r="154" spans="1:12">
      <c r="A154" t="s">
        <v>484</v>
      </c>
      <c r="B154" t="s">
        <v>243</v>
      </c>
      <c r="C154" s="14">
        <v>5502</v>
      </c>
      <c r="D154">
        <v>49</v>
      </c>
      <c r="E154" s="16">
        <v>1700</v>
      </c>
      <c r="F154" s="15">
        <v>1976</v>
      </c>
      <c r="H154" s="16">
        <v>15459</v>
      </c>
      <c r="I154" s="8">
        <v>14945</v>
      </c>
      <c r="J154" t="s">
        <v>485</v>
      </c>
      <c r="K154" s="8">
        <v>184256</v>
      </c>
      <c r="L154" s="8">
        <v>14632</v>
      </c>
    </row>
    <row r="155" spans="1:12">
      <c r="A155" t="s">
        <v>486</v>
      </c>
      <c r="B155" t="s">
        <v>44</v>
      </c>
      <c r="C155" s="14">
        <v>5873</v>
      </c>
      <c r="D155">
        <v>40</v>
      </c>
      <c r="E155" s="16">
        <v>7572</v>
      </c>
      <c r="F155" s="15">
        <v>1977</v>
      </c>
      <c r="G155">
        <v>2002</v>
      </c>
      <c r="H155" s="15" t="s">
        <v>182</v>
      </c>
      <c r="I155" s="8">
        <v>39641</v>
      </c>
      <c r="J155" t="s">
        <v>487</v>
      </c>
      <c r="K155" s="8">
        <v>183723</v>
      </c>
      <c r="L155" s="8">
        <v>32407</v>
      </c>
    </row>
    <row r="156" spans="1:12" s="17" customFormat="1">
      <c r="A156" s="17" t="s">
        <v>488</v>
      </c>
      <c r="B156" s="17" t="s">
        <v>79</v>
      </c>
      <c r="C156" s="18">
        <v>5987</v>
      </c>
      <c r="D156" s="17">
        <v>45.5</v>
      </c>
      <c r="E156" s="21">
        <v>7108</v>
      </c>
      <c r="F156" s="19">
        <v>1930</v>
      </c>
      <c r="G156" s="17">
        <v>1989</v>
      </c>
      <c r="H156" s="21">
        <v>39070</v>
      </c>
      <c r="I156" s="20">
        <v>34536</v>
      </c>
      <c r="J156" s="17" t="s">
        <v>489</v>
      </c>
      <c r="K156" s="17">
        <v>533</v>
      </c>
      <c r="L156" s="20">
        <v>45417</v>
      </c>
    </row>
    <row r="157" spans="1:12">
      <c r="A157" t="s">
        <v>490</v>
      </c>
      <c r="B157" t="s">
        <v>79</v>
      </c>
      <c r="C157" s="14">
        <v>6027</v>
      </c>
      <c r="D157">
        <v>50</v>
      </c>
      <c r="E157" s="16">
        <v>6720</v>
      </c>
      <c r="F157" s="15">
        <v>1992</v>
      </c>
      <c r="H157" s="16">
        <v>70677</v>
      </c>
      <c r="I157" s="8">
        <v>64807</v>
      </c>
      <c r="J157" t="s">
        <v>491</v>
      </c>
      <c r="K157">
        <v>0</v>
      </c>
      <c r="L157" s="8">
        <v>105075</v>
      </c>
    </row>
    <row r="158" spans="1:12">
      <c r="A158" t="s">
        <v>492</v>
      </c>
      <c r="B158" t="s">
        <v>72</v>
      </c>
      <c r="C158" s="14">
        <v>6415</v>
      </c>
      <c r="D158">
        <v>46</v>
      </c>
      <c r="E158" s="16">
        <v>5320</v>
      </c>
      <c r="F158" s="15">
        <v>1939</v>
      </c>
      <c r="G158">
        <v>1985</v>
      </c>
      <c r="H158" s="16">
        <v>18048</v>
      </c>
      <c r="I158" s="8">
        <v>32892</v>
      </c>
      <c r="J158" t="s">
        <v>493</v>
      </c>
      <c r="K158" s="8">
        <v>1701</v>
      </c>
      <c r="L158" s="8">
        <v>30211</v>
      </c>
    </row>
    <row r="159" spans="1:12">
      <c r="A159" t="s">
        <v>494</v>
      </c>
      <c r="B159" t="s">
        <v>81</v>
      </c>
      <c r="C159" s="14">
        <v>6579</v>
      </c>
      <c r="D159">
        <v>52</v>
      </c>
      <c r="E159" s="16">
        <v>7200</v>
      </c>
      <c r="F159" s="15">
        <v>1970</v>
      </c>
      <c r="G159">
        <v>1992</v>
      </c>
      <c r="H159" s="16">
        <v>78643</v>
      </c>
      <c r="I159" s="8">
        <v>81107</v>
      </c>
      <c r="J159" t="s">
        <v>495</v>
      </c>
      <c r="K159">
        <v>404</v>
      </c>
      <c r="L159" s="8">
        <v>72606</v>
      </c>
    </row>
    <row r="160" spans="1:12">
      <c r="A160" t="s">
        <v>496</v>
      </c>
      <c r="B160" t="s">
        <v>194</v>
      </c>
      <c r="C160" s="14">
        <v>6603</v>
      </c>
      <c r="D160">
        <v>55</v>
      </c>
      <c r="E160" s="16">
        <v>11500</v>
      </c>
      <c r="F160" s="15">
        <v>1975</v>
      </c>
      <c r="G160">
        <v>2002</v>
      </c>
      <c r="H160" s="16">
        <v>57405</v>
      </c>
      <c r="I160" s="8">
        <v>67355</v>
      </c>
      <c r="J160" t="s">
        <v>497</v>
      </c>
      <c r="K160">
        <v>830</v>
      </c>
      <c r="L160" s="8">
        <v>65814</v>
      </c>
    </row>
    <row r="161" spans="1:12">
      <c r="A161" t="s">
        <v>498</v>
      </c>
      <c r="B161" t="s">
        <v>56</v>
      </c>
      <c r="C161" s="14">
        <v>6674</v>
      </c>
      <c r="D161">
        <v>48</v>
      </c>
      <c r="E161" s="16">
        <v>5000</v>
      </c>
      <c r="F161" s="15">
        <v>1975</v>
      </c>
      <c r="G161">
        <v>2003</v>
      </c>
      <c r="H161" s="16">
        <v>2759</v>
      </c>
      <c r="I161" s="8">
        <v>29355</v>
      </c>
      <c r="J161" t="s">
        <v>499</v>
      </c>
      <c r="K161" s="8">
        <v>2040</v>
      </c>
      <c r="L161" s="8">
        <v>32851</v>
      </c>
    </row>
    <row r="162" spans="1:12" s="17" customFormat="1">
      <c r="A162" s="17" t="s">
        <v>500</v>
      </c>
      <c r="B162" s="17" t="s">
        <v>82</v>
      </c>
      <c r="C162" s="18">
        <v>6676</v>
      </c>
      <c r="D162" s="17">
        <v>56</v>
      </c>
      <c r="E162" s="21">
        <v>8500</v>
      </c>
      <c r="F162" s="19">
        <v>1990</v>
      </c>
      <c r="H162" s="21">
        <v>92205</v>
      </c>
      <c r="I162" s="20">
        <v>96279</v>
      </c>
      <c r="J162" s="17" t="s">
        <v>501</v>
      </c>
      <c r="K162" s="20">
        <v>7372</v>
      </c>
      <c r="L162" s="20">
        <v>99307</v>
      </c>
    </row>
    <row r="163" spans="1:12">
      <c r="A163" t="s">
        <v>502</v>
      </c>
      <c r="B163" t="s">
        <v>80</v>
      </c>
      <c r="C163" s="14">
        <v>6682</v>
      </c>
      <c r="D163">
        <v>48.5</v>
      </c>
      <c r="E163" s="16">
        <v>10513</v>
      </c>
      <c r="F163" s="15">
        <v>1975</v>
      </c>
      <c r="G163">
        <v>1996</v>
      </c>
      <c r="H163" s="16">
        <v>120994</v>
      </c>
      <c r="I163" s="8">
        <v>119630</v>
      </c>
      <c r="J163" t="s">
        <v>503</v>
      </c>
      <c r="K163">
        <v>170</v>
      </c>
      <c r="L163" s="8">
        <v>115710</v>
      </c>
    </row>
    <row r="164" spans="1:12">
      <c r="A164" t="s">
        <v>504</v>
      </c>
      <c r="B164" t="s">
        <v>80</v>
      </c>
      <c r="C164" s="14">
        <v>6812</v>
      </c>
      <c r="D164">
        <v>53.5</v>
      </c>
      <c r="E164" s="16">
        <v>30000</v>
      </c>
      <c r="F164" s="15">
        <v>1968</v>
      </c>
      <c r="G164">
        <v>2003</v>
      </c>
      <c r="H164" s="16">
        <v>181017</v>
      </c>
      <c r="I164" s="8">
        <v>210216</v>
      </c>
      <c r="J164" t="s">
        <v>505</v>
      </c>
      <c r="K164">
        <v>408</v>
      </c>
      <c r="L164" s="8">
        <v>200987</v>
      </c>
    </row>
    <row r="165" spans="1:12">
      <c r="A165" t="s">
        <v>506</v>
      </c>
      <c r="B165" t="s">
        <v>72</v>
      </c>
      <c r="C165" s="14">
        <v>6956</v>
      </c>
      <c r="D165">
        <v>50</v>
      </c>
      <c r="E165" s="16">
        <v>8080</v>
      </c>
      <c r="F165" s="15">
        <v>1965</v>
      </c>
      <c r="G165">
        <v>1993</v>
      </c>
      <c r="H165" s="16">
        <v>43853</v>
      </c>
      <c r="I165" s="8">
        <v>46103</v>
      </c>
      <c r="J165" t="s">
        <v>507</v>
      </c>
      <c r="K165">
        <v>15</v>
      </c>
      <c r="L165" s="8">
        <v>43954</v>
      </c>
    </row>
    <row r="166" spans="1:12">
      <c r="A166" t="s">
        <v>508</v>
      </c>
      <c r="B166" t="s">
        <v>76</v>
      </c>
      <c r="C166" s="14">
        <v>7006</v>
      </c>
      <c r="D166">
        <v>43.5</v>
      </c>
      <c r="E166" s="16">
        <v>9000</v>
      </c>
      <c r="F166" s="15">
        <v>1967</v>
      </c>
      <c r="G166">
        <v>2003</v>
      </c>
      <c r="H166" s="16">
        <v>47729</v>
      </c>
      <c r="I166" s="8">
        <v>54637</v>
      </c>
      <c r="J166" t="s">
        <v>509</v>
      </c>
      <c r="K166">
        <v>393</v>
      </c>
      <c r="L166" s="8">
        <v>58759</v>
      </c>
    </row>
    <row r="167" spans="1:12">
      <c r="A167" t="s">
        <v>510</v>
      </c>
      <c r="B167" t="s">
        <v>80</v>
      </c>
      <c r="C167" s="14">
        <v>7113</v>
      </c>
      <c r="D167">
        <v>48.5</v>
      </c>
      <c r="E167" s="16">
        <v>16184</v>
      </c>
      <c r="F167" s="15">
        <v>1992</v>
      </c>
      <c r="G167">
        <v>2003</v>
      </c>
      <c r="H167" s="16">
        <v>165521</v>
      </c>
      <c r="I167" s="8">
        <v>145055</v>
      </c>
      <c r="J167" t="s">
        <v>511</v>
      </c>
      <c r="K167" s="8">
        <v>1967</v>
      </c>
      <c r="L167" s="8">
        <v>134919</v>
      </c>
    </row>
    <row r="168" spans="1:12" s="17" customFormat="1">
      <c r="A168" s="17" t="s">
        <v>512</v>
      </c>
      <c r="B168" s="17" t="s">
        <v>50</v>
      </c>
      <c r="C168" s="18">
        <v>7303</v>
      </c>
      <c r="D168" s="17">
        <v>47</v>
      </c>
      <c r="E168" s="21">
        <v>11554</v>
      </c>
      <c r="F168" s="19">
        <v>1976</v>
      </c>
      <c r="G168" s="17">
        <v>2003</v>
      </c>
      <c r="H168" s="21">
        <v>16286</v>
      </c>
      <c r="I168" s="20">
        <v>16269</v>
      </c>
      <c r="J168" s="17" t="s">
        <v>513</v>
      </c>
      <c r="K168" s="20">
        <v>4288</v>
      </c>
      <c r="L168" s="20">
        <v>29504</v>
      </c>
    </row>
    <row r="169" spans="1:12">
      <c r="A169" t="s">
        <v>514</v>
      </c>
      <c r="B169" t="s">
        <v>76</v>
      </c>
      <c r="C169" s="14">
        <v>7372</v>
      </c>
      <c r="D169">
        <v>53</v>
      </c>
      <c r="E169" s="16">
        <v>17487</v>
      </c>
      <c r="F169" s="15">
        <v>1968</v>
      </c>
      <c r="G169">
        <v>1979</v>
      </c>
      <c r="H169" s="16">
        <v>93334</v>
      </c>
      <c r="I169" s="8">
        <v>95784</v>
      </c>
      <c r="J169" t="s">
        <v>515</v>
      </c>
      <c r="K169" s="8">
        <v>18393</v>
      </c>
      <c r="L169" s="8">
        <v>79512</v>
      </c>
    </row>
    <row r="170" spans="1:12">
      <c r="A170" t="s">
        <v>516</v>
      </c>
      <c r="B170" t="s">
        <v>517</v>
      </c>
      <c r="C170" s="14">
        <v>7579</v>
      </c>
      <c r="D170">
        <v>52</v>
      </c>
      <c r="E170" s="16">
        <v>7000</v>
      </c>
      <c r="F170" s="15">
        <v>1994</v>
      </c>
      <c r="H170" s="16">
        <v>57917</v>
      </c>
      <c r="I170" s="8">
        <v>66925</v>
      </c>
      <c r="J170" t="s">
        <v>518</v>
      </c>
      <c r="K170" s="8">
        <v>1026</v>
      </c>
      <c r="L170" s="8">
        <v>73467</v>
      </c>
    </row>
    <row r="171" spans="1:12">
      <c r="A171" t="s">
        <v>519</v>
      </c>
      <c r="B171" t="s">
        <v>520</v>
      </c>
      <c r="C171" s="14">
        <v>7607</v>
      </c>
      <c r="D171">
        <v>52.5</v>
      </c>
      <c r="E171" s="16">
        <v>9000</v>
      </c>
      <c r="F171" s="15">
        <v>1983</v>
      </c>
      <c r="G171">
        <v>2000</v>
      </c>
      <c r="H171" s="16">
        <v>62690</v>
      </c>
      <c r="I171" s="8">
        <v>67086</v>
      </c>
      <c r="J171" t="s">
        <v>521</v>
      </c>
      <c r="K171">
        <v>50</v>
      </c>
      <c r="L171" s="8">
        <v>79641</v>
      </c>
    </row>
    <row r="172" spans="1:12">
      <c r="A172" t="s">
        <v>522</v>
      </c>
      <c r="B172" t="s">
        <v>81</v>
      </c>
      <c r="C172" s="14">
        <v>7608</v>
      </c>
      <c r="D172">
        <v>54</v>
      </c>
      <c r="E172" s="16">
        <v>6651</v>
      </c>
      <c r="F172" s="15">
        <v>1995</v>
      </c>
      <c r="H172" s="16">
        <v>113278</v>
      </c>
      <c r="I172" s="8">
        <v>111583</v>
      </c>
      <c r="J172" t="s">
        <v>523</v>
      </c>
      <c r="K172" s="8">
        <v>5502</v>
      </c>
      <c r="L172" s="8">
        <v>92716</v>
      </c>
    </row>
    <row r="173" spans="1:12">
      <c r="A173" t="s">
        <v>524</v>
      </c>
      <c r="B173" t="s">
        <v>49</v>
      </c>
      <c r="C173" s="14">
        <v>7957</v>
      </c>
      <c r="D173">
        <v>55</v>
      </c>
      <c r="E173" s="16">
        <v>7169</v>
      </c>
      <c r="F173" s="15">
        <v>1977</v>
      </c>
      <c r="G173">
        <v>2003</v>
      </c>
      <c r="H173" s="16">
        <v>11490</v>
      </c>
      <c r="I173" s="8">
        <v>15372</v>
      </c>
      <c r="J173" t="s">
        <v>525</v>
      </c>
      <c r="K173">
        <v>167</v>
      </c>
      <c r="L173" s="8">
        <v>5118</v>
      </c>
    </row>
    <row r="174" spans="1:12" s="17" customFormat="1">
      <c r="A174" s="17" t="s">
        <v>526</v>
      </c>
      <c r="B174" s="17" t="s">
        <v>56</v>
      </c>
      <c r="C174" s="18">
        <v>8209</v>
      </c>
      <c r="D174" s="17">
        <v>56</v>
      </c>
      <c r="E174" s="21">
        <v>18000</v>
      </c>
      <c r="F174" s="19">
        <v>1995</v>
      </c>
      <c r="H174" s="21">
        <v>192296</v>
      </c>
      <c r="I174" s="20">
        <v>170265</v>
      </c>
      <c r="J174" s="17" t="s">
        <v>527</v>
      </c>
      <c r="K174" s="20">
        <v>2025</v>
      </c>
      <c r="L174" s="20">
        <v>161693</v>
      </c>
    </row>
    <row r="175" spans="1:12">
      <c r="A175" t="s">
        <v>528</v>
      </c>
      <c r="B175" t="s">
        <v>77</v>
      </c>
      <c r="C175" s="14">
        <v>8625</v>
      </c>
      <c r="D175">
        <v>51</v>
      </c>
      <c r="E175" s="16">
        <v>10000</v>
      </c>
      <c r="F175" s="15">
        <v>1976</v>
      </c>
      <c r="G175">
        <v>2002</v>
      </c>
      <c r="H175" s="16">
        <v>65217</v>
      </c>
      <c r="I175" s="8">
        <v>71505</v>
      </c>
      <c r="J175" t="s">
        <v>529</v>
      </c>
      <c r="K175">
        <v>633</v>
      </c>
      <c r="L175" s="8">
        <v>67950</v>
      </c>
    </row>
    <row r="176" spans="1:12">
      <c r="A176" t="s">
        <v>530</v>
      </c>
      <c r="B176" t="s">
        <v>58</v>
      </c>
      <c r="C176" s="14">
        <v>9861</v>
      </c>
      <c r="D176">
        <v>56</v>
      </c>
      <c r="E176" s="16">
        <v>20000</v>
      </c>
      <c r="F176" s="15">
        <v>1965</v>
      </c>
      <c r="G176">
        <v>2000</v>
      </c>
      <c r="H176" s="16">
        <v>84624</v>
      </c>
      <c r="I176" s="8">
        <v>91646</v>
      </c>
      <c r="J176" t="s">
        <v>531</v>
      </c>
      <c r="K176" s="8">
        <v>17320</v>
      </c>
      <c r="L176" s="8">
        <v>93227</v>
      </c>
    </row>
    <row r="177" spans="1:12">
      <c r="A177" t="s">
        <v>532</v>
      </c>
      <c r="B177" t="s">
        <v>60</v>
      </c>
      <c r="C177" s="14">
        <v>10535</v>
      </c>
      <c r="D177">
        <v>50</v>
      </c>
      <c r="E177" s="16">
        <v>13000</v>
      </c>
      <c r="F177" s="15">
        <v>1963</v>
      </c>
      <c r="G177">
        <v>1983</v>
      </c>
      <c r="H177" s="16">
        <v>196922</v>
      </c>
      <c r="I177" s="8">
        <v>204510</v>
      </c>
      <c r="J177" t="s">
        <v>533</v>
      </c>
      <c r="K177">
        <v>339</v>
      </c>
      <c r="L177" s="8">
        <v>150929</v>
      </c>
    </row>
    <row r="178" spans="1:12">
      <c r="A178" t="s">
        <v>534</v>
      </c>
      <c r="B178" t="s">
        <v>80</v>
      </c>
      <c r="C178" s="14">
        <v>11756</v>
      </c>
      <c r="D178">
        <v>61</v>
      </c>
      <c r="E178" s="16">
        <v>24500</v>
      </c>
      <c r="F178" s="15">
        <v>1978</v>
      </c>
      <c r="G178">
        <v>1997</v>
      </c>
      <c r="H178" s="16">
        <v>266539</v>
      </c>
      <c r="I178" s="8">
        <v>273396</v>
      </c>
      <c r="J178" t="s">
        <v>535</v>
      </c>
      <c r="K178">
        <v>315</v>
      </c>
      <c r="L178" s="8">
        <v>251220</v>
      </c>
    </row>
    <row r="179" spans="1:12">
      <c r="A179" t="s">
        <v>536</v>
      </c>
      <c r="B179" t="s">
        <v>52</v>
      </c>
      <c r="C179" s="14">
        <v>12066</v>
      </c>
      <c r="D179">
        <v>43</v>
      </c>
      <c r="E179" s="16">
        <v>11710</v>
      </c>
      <c r="F179" s="15">
        <v>1959</v>
      </c>
      <c r="G179">
        <v>1964</v>
      </c>
      <c r="H179" s="16">
        <v>28368</v>
      </c>
      <c r="I179" s="8">
        <v>30804</v>
      </c>
      <c r="J179" t="s">
        <v>537</v>
      </c>
      <c r="K179" s="8">
        <v>7006</v>
      </c>
      <c r="L179" s="8">
        <v>31747</v>
      </c>
    </row>
    <row r="180" spans="1:12">
      <c r="A180" t="s">
        <v>538</v>
      </c>
      <c r="B180" t="s">
        <v>72</v>
      </c>
      <c r="C180" s="14">
        <v>12145</v>
      </c>
      <c r="D180">
        <v>50</v>
      </c>
      <c r="E180" s="16">
        <v>13620</v>
      </c>
      <c r="F180" s="15">
        <v>1978</v>
      </c>
      <c r="G180">
        <v>2000</v>
      </c>
      <c r="H180" s="16">
        <v>34375</v>
      </c>
      <c r="I180" s="8">
        <v>34436</v>
      </c>
      <c r="J180" t="s">
        <v>539</v>
      </c>
      <c r="K180" s="8">
        <v>2458</v>
      </c>
      <c r="L180" s="8">
        <v>38740</v>
      </c>
    </row>
    <row r="181" spans="1:12" s="17" customFormat="1">
      <c r="A181" s="17" t="s">
        <v>540</v>
      </c>
      <c r="B181" s="17" t="s">
        <v>75</v>
      </c>
      <c r="C181" s="18">
        <v>12911</v>
      </c>
      <c r="D181" s="17">
        <v>52</v>
      </c>
      <c r="E181" s="21">
        <v>19000</v>
      </c>
      <c r="F181" s="19">
        <v>1972</v>
      </c>
      <c r="G181" s="17">
        <v>1996</v>
      </c>
      <c r="H181" s="21">
        <v>39942</v>
      </c>
      <c r="I181" s="20">
        <v>41283</v>
      </c>
      <c r="J181" s="17" t="s">
        <v>541</v>
      </c>
      <c r="K181" s="17">
        <v>370</v>
      </c>
      <c r="L181" s="20">
        <v>43261</v>
      </c>
    </row>
    <row r="182" spans="1:12">
      <c r="A182" t="s">
        <v>542</v>
      </c>
      <c r="B182" t="s">
        <v>69</v>
      </c>
      <c r="C182" s="14">
        <v>13337</v>
      </c>
      <c r="D182">
        <v>54</v>
      </c>
      <c r="E182" s="16">
        <v>21410</v>
      </c>
      <c r="F182" s="15">
        <v>2000</v>
      </c>
      <c r="H182" s="16">
        <v>108392</v>
      </c>
      <c r="I182" s="8">
        <v>105083</v>
      </c>
      <c r="J182" t="s">
        <v>543</v>
      </c>
      <c r="K182" s="8">
        <v>2228</v>
      </c>
      <c r="L182" s="8">
        <v>98153</v>
      </c>
    </row>
    <row r="183" spans="1:12">
      <c r="A183" t="s">
        <v>544</v>
      </c>
      <c r="B183" t="s">
        <v>42</v>
      </c>
      <c r="C183" s="14">
        <v>13841</v>
      </c>
      <c r="D183">
        <v>48</v>
      </c>
      <c r="E183" s="16">
        <v>25000</v>
      </c>
      <c r="F183" s="15">
        <v>1961</v>
      </c>
      <c r="G183">
        <v>1989</v>
      </c>
      <c r="H183" s="16">
        <v>98397</v>
      </c>
      <c r="I183" s="8">
        <v>131555</v>
      </c>
      <c r="J183" t="s">
        <v>442</v>
      </c>
      <c r="K183" s="8">
        <v>2200</v>
      </c>
      <c r="L183" s="8">
        <v>148825</v>
      </c>
    </row>
    <row r="184" spans="1:12">
      <c r="A184" t="s">
        <v>545</v>
      </c>
      <c r="B184" t="s">
        <v>77</v>
      </c>
      <c r="C184" s="14">
        <v>14054</v>
      </c>
      <c r="D184">
        <v>60</v>
      </c>
      <c r="E184" s="16">
        <v>22460</v>
      </c>
      <c r="F184" s="15">
        <v>1970</v>
      </c>
      <c r="G184">
        <v>2002</v>
      </c>
      <c r="H184" s="16">
        <v>102506</v>
      </c>
      <c r="I184" s="8">
        <v>103553</v>
      </c>
      <c r="J184" t="s">
        <v>546</v>
      </c>
      <c r="K184">
        <v>28</v>
      </c>
      <c r="L184" s="8">
        <v>109777</v>
      </c>
    </row>
    <row r="185" spans="1:12">
      <c r="A185" t="s">
        <v>547</v>
      </c>
      <c r="B185" t="s">
        <v>80</v>
      </c>
      <c r="C185" s="14">
        <v>14099</v>
      </c>
      <c r="D185">
        <v>48.5</v>
      </c>
      <c r="E185" s="16">
        <v>10964</v>
      </c>
      <c r="F185" s="15">
        <v>1978</v>
      </c>
      <c r="G185">
        <v>1995</v>
      </c>
      <c r="H185" s="16">
        <v>104374</v>
      </c>
      <c r="I185" s="8">
        <v>105283</v>
      </c>
      <c r="J185" t="s">
        <v>548</v>
      </c>
      <c r="K185" s="8">
        <v>1081</v>
      </c>
      <c r="L185" s="8">
        <v>114386</v>
      </c>
    </row>
    <row r="186" spans="1:12">
      <c r="A186" t="s">
        <v>549</v>
      </c>
      <c r="B186" t="s">
        <v>98</v>
      </c>
      <c r="C186" s="14">
        <v>14550</v>
      </c>
      <c r="D186">
        <v>50.5</v>
      </c>
      <c r="E186" s="16">
        <v>19343</v>
      </c>
      <c r="F186" s="15">
        <v>1901</v>
      </c>
      <c r="G186">
        <v>2003</v>
      </c>
      <c r="H186" s="16">
        <v>28117</v>
      </c>
      <c r="I186" s="8">
        <v>27329</v>
      </c>
      <c r="J186" t="s">
        <v>550</v>
      </c>
      <c r="K186" s="8">
        <v>2959</v>
      </c>
      <c r="L186" s="8">
        <v>27469</v>
      </c>
    </row>
    <row r="187" spans="1:12" s="17" customFormat="1">
      <c r="A187" s="17" t="s">
        <v>551</v>
      </c>
      <c r="B187" s="17" t="s">
        <v>75</v>
      </c>
      <c r="C187" s="18">
        <v>14692</v>
      </c>
      <c r="D187" s="17">
        <v>54</v>
      </c>
      <c r="E187" s="21">
        <v>9141</v>
      </c>
      <c r="F187" s="19">
        <v>1963</v>
      </c>
      <c r="G187" s="17">
        <v>1996</v>
      </c>
      <c r="H187" s="21">
        <v>124483</v>
      </c>
      <c r="I187" s="20">
        <v>119887</v>
      </c>
      <c r="J187" s="17" t="s">
        <v>552</v>
      </c>
      <c r="K187" s="17">
        <v>418</v>
      </c>
      <c r="L187" s="20">
        <v>127092</v>
      </c>
    </row>
    <row r="188" spans="1:12">
      <c r="A188" t="s">
        <v>553</v>
      </c>
      <c r="B188" t="s">
        <v>46</v>
      </c>
      <c r="C188" s="14">
        <v>14879</v>
      </c>
      <c r="D188">
        <v>43</v>
      </c>
      <c r="E188" s="16">
        <v>12800</v>
      </c>
      <c r="F188" s="15">
        <v>1979</v>
      </c>
      <c r="G188">
        <v>1989</v>
      </c>
      <c r="H188" s="16">
        <v>134708</v>
      </c>
      <c r="I188" s="8">
        <v>53652</v>
      </c>
      <c r="J188" t="s">
        <v>554</v>
      </c>
      <c r="K188">
        <v>803</v>
      </c>
      <c r="L188" s="8">
        <v>70485</v>
      </c>
    </row>
    <row r="189" spans="1:12">
      <c r="A189" t="s">
        <v>555</v>
      </c>
      <c r="B189" t="s">
        <v>82</v>
      </c>
      <c r="C189" s="14">
        <v>15851</v>
      </c>
      <c r="D189">
        <v>60</v>
      </c>
      <c r="E189" s="16">
        <v>11800</v>
      </c>
      <c r="F189" s="15">
        <v>1966</v>
      </c>
      <c r="G189">
        <v>2004</v>
      </c>
      <c r="H189" s="16">
        <v>86473</v>
      </c>
      <c r="I189" s="8">
        <v>82858</v>
      </c>
      <c r="J189" t="s">
        <v>556</v>
      </c>
      <c r="K189">
        <v>542</v>
      </c>
      <c r="L189" s="8">
        <v>94170</v>
      </c>
    </row>
    <row r="190" spans="1:12">
      <c r="A190" t="s">
        <v>557</v>
      </c>
      <c r="B190" t="s">
        <v>79</v>
      </c>
      <c r="C190" s="14">
        <v>16436</v>
      </c>
      <c r="D190">
        <v>50</v>
      </c>
      <c r="E190" s="16">
        <v>20000</v>
      </c>
      <c r="F190" s="15">
        <v>2003</v>
      </c>
      <c r="H190" s="16">
        <v>69423</v>
      </c>
      <c r="I190" s="8">
        <v>102451</v>
      </c>
      <c r="J190" t="s">
        <v>558</v>
      </c>
      <c r="K190">
        <v>261</v>
      </c>
      <c r="L190" s="8">
        <v>124641</v>
      </c>
    </row>
    <row r="191" spans="1:12">
      <c r="A191" t="s">
        <v>559</v>
      </c>
      <c r="B191" t="s">
        <v>82</v>
      </c>
      <c r="C191" s="14">
        <v>17275</v>
      </c>
      <c r="D191">
        <v>60</v>
      </c>
      <c r="E191" s="16">
        <v>15500</v>
      </c>
      <c r="F191" s="15">
        <v>1973</v>
      </c>
      <c r="G191">
        <v>1995</v>
      </c>
      <c r="H191" s="16">
        <v>191262</v>
      </c>
      <c r="I191" s="8">
        <v>195736</v>
      </c>
      <c r="J191" t="s">
        <v>560</v>
      </c>
      <c r="K191" s="8">
        <v>13337</v>
      </c>
      <c r="L191" s="8">
        <v>184009</v>
      </c>
    </row>
    <row r="192" spans="1:12">
      <c r="A192" t="s">
        <v>86</v>
      </c>
      <c r="B192" t="s">
        <v>561</v>
      </c>
      <c r="C192" s="14">
        <v>17320</v>
      </c>
      <c r="D192">
        <v>54</v>
      </c>
      <c r="E192" s="16">
        <v>9800</v>
      </c>
      <c r="F192" s="15">
        <v>1966</v>
      </c>
      <c r="G192">
        <v>2003</v>
      </c>
      <c r="H192" s="16">
        <v>108364</v>
      </c>
      <c r="I192" s="8">
        <v>93974</v>
      </c>
      <c r="J192" t="s">
        <v>562</v>
      </c>
      <c r="K192">
        <v>182</v>
      </c>
      <c r="L192" s="8">
        <v>119981</v>
      </c>
    </row>
    <row r="193" spans="1:12" s="17" customFormat="1">
      <c r="A193" s="17" t="s">
        <v>563</v>
      </c>
      <c r="B193" s="17" t="s">
        <v>67</v>
      </c>
      <c r="C193" s="18">
        <v>18393</v>
      </c>
      <c r="D193" s="17">
        <v>56</v>
      </c>
      <c r="E193" s="21">
        <v>23877</v>
      </c>
      <c r="F193" s="19">
        <v>1979</v>
      </c>
      <c r="G193" s="17">
        <v>2001</v>
      </c>
      <c r="H193" s="21">
        <v>201046</v>
      </c>
      <c r="I193" s="20">
        <v>191816</v>
      </c>
      <c r="J193" s="17" t="s">
        <v>564</v>
      </c>
      <c r="K193" s="17">
        <v>603</v>
      </c>
      <c r="L193" s="20">
        <v>122690</v>
      </c>
    </row>
    <row r="194" spans="1:12">
      <c r="A194" t="s">
        <v>565</v>
      </c>
      <c r="B194" t="s">
        <v>47</v>
      </c>
      <c r="C194" s="14">
        <v>18425</v>
      </c>
      <c r="D194">
        <v>60</v>
      </c>
      <c r="E194" s="16">
        <v>16000</v>
      </c>
      <c r="F194" s="15">
        <v>1979</v>
      </c>
      <c r="H194" s="16">
        <v>70185</v>
      </c>
      <c r="I194" s="8">
        <v>56903</v>
      </c>
      <c r="J194" t="s">
        <v>566</v>
      </c>
      <c r="K194" s="8">
        <v>2461</v>
      </c>
      <c r="L194" s="8">
        <v>56577</v>
      </c>
    </row>
    <row r="195" spans="1:12">
      <c r="A195" t="s">
        <v>567</v>
      </c>
      <c r="B195" t="s">
        <v>568</v>
      </c>
      <c r="C195" s="14">
        <v>18464</v>
      </c>
      <c r="D195">
        <v>48</v>
      </c>
      <c r="E195" s="16">
        <v>22257</v>
      </c>
      <c r="F195" s="15">
        <v>1964</v>
      </c>
      <c r="H195" s="16">
        <v>82659</v>
      </c>
      <c r="I195" s="8">
        <v>81167</v>
      </c>
      <c r="J195" t="s">
        <v>569</v>
      </c>
      <c r="K195" s="8">
        <v>14692</v>
      </c>
      <c r="L195" s="8">
        <v>66177</v>
      </c>
    </row>
    <row r="196" spans="1:12">
      <c r="A196" t="s">
        <v>570</v>
      </c>
      <c r="B196" t="s">
        <v>75</v>
      </c>
      <c r="C196" s="14">
        <v>20173</v>
      </c>
      <c r="D196">
        <v>54</v>
      </c>
      <c r="E196" s="16">
        <v>10700</v>
      </c>
      <c r="F196" s="15">
        <v>1962</v>
      </c>
      <c r="G196">
        <v>1971</v>
      </c>
      <c r="H196" s="16">
        <v>98654</v>
      </c>
      <c r="I196" s="8">
        <v>85542</v>
      </c>
      <c r="J196" t="s">
        <v>571</v>
      </c>
      <c r="K196" s="8">
        <v>4200</v>
      </c>
      <c r="L196" s="8">
        <v>89619</v>
      </c>
    </row>
    <row r="197" spans="1:12">
      <c r="A197" t="s">
        <v>572</v>
      </c>
      <c r="B197" t="s">
        <v>573</v>
      </c>
      <c r="C197" s="14">
        <v>20645</v>
      </c>
      <c r="D197">
        <v>47.5</v>
      </c>
      <c r="E197" s="16">
        <v>20800</v>
      </c>
      <c r="F197" s="15">
        <v>1913</v>
      </c>
      <c r="G197">
        <v>2001</v>
      </c>
      <c r="H197" s="16">
        <v>77197</v>
      </c>
      <c r="I197" s="8">
        <v>81554</v>
      </c>
      <c r="J197" t="s">
        <v>574</v>
      </c>
      <c r="K197" s="8">
        <v>2071</v>
      </c>
      <c r="L197" s="8">
        <v>79452</v>
      </c>
    </row>
    <row r="198" spans="1:12">
      <c r="A198" t="s">
        <v>575</v>
      </c>
      <c r="B198" t="s">
        <v>80</v>
      </c>
      <c r="C198" s="14">
        <v>21054</v>
      </c>
      <c r="D198">
        <v>48</v>
      </c>
      <c r="E198" s="16">
        <v>19000</v>
      </c>
      <c r="F198" s="15">
        <v>1979</v>
      </c>
      <c r="G198">
        <v>2004</v>
      </c>
      <c r="H198" s="16">
        <v>203515</v>
      </c>
      <c r="I198" s="8">
        <v>219443</v>
      </c>
      <c r="J198" t="s">
        <v>576</v>
      </c>
      <c r="K198" s="8">
        <v>1107</v>
      </c>
      <c r="L198" s="8">
        <v>239630</v>
      </c>
    </row>
    <row r="199" spans="1:12" s="17" customFormat="1">
      <c r="A199" s="17" t="s">
        <v>577</v>
      </c>
      <c r="B199" s="17" t="s">
        <v>179</v>
      </c>
      <c r="C199" s="18">
        <v>21869</v>
      </c>
      <c r="D199" s="17">
        <v>50</v>
      </c>
      <c r="E199" s="21">
        <v>20600</v>
      </c>
      <c r="F199" s="19">
        <v>1969</v>
      </c>
      <c r="G199" s="17">
        <v>2004</v>
      </c>
      <c r="H199" s="21">
        <v>103640</v>
      </c>
      <c r="I199" s="20">
        <v>104279</v>
      </c>
      <c r="J199" s="17" t="s">
        <v>578</v>
      </c>
      <c r="K199" s="17">
        <v>169</v>
      </c>
      <c r="L199" s="20">
        <v>105931</v>
      </c>
    </row>
    <row r="200" spans="1:12">
      <c r="A200" t="s">
        <v>579</v>
      </c>
      <c r="B200" t="s">
        <v>79</v>
      </c>
      <c r="C200" s="14">
        <v>21961</v>
      </c>
      <c r="D200">
        <v>58</v>
      </c>
      <c r="E200" s="16">
        <v>23350</v>
      </c>
      <c r="F200" s="15">
        <v>2005</v>
      </c>
      <c r="H200" s="16">
        <v>123863</v>
      </c>
      <c r="I200" s="8">
        <v>94451</v>
      </c>
      <c r="J200" t="s">
        <v>580</v>
      </c>
      <c r="K200">
        <v>248</v>
      </c>
      <c r="L200" s="8">
        <v>102190</v>
      </c>
    </row>
    <row r="201" spans="1:12">
      <c r="A201" t="s">
        <v>581</v>
      </c>
      <c r="B201" t="s">
        <v>82</v>
      </c>
      <c r="C201" s="14">
        <v>22682</v>
      </c>
      <c r="D201">
        <v>60</v>
      </c>
      <c r="E201" s="16">
        <v>9500</v>
      </c>
      <c r="F201" s="15">
        <v>1978</v>
      </c>
      <c r="G201">
        <v>1994</v>
      </c>
      <c r="H201" s="16">
        <v>94880</v>
      </c>
      <c r="I201" s="8">
        <v>90734</v>
      </c>
      <c r="J201" t="s">
        <v>582</v>
      </c>
      <c r="K201" s="8">
        <v>1305</v>
      </c>
      <c r="L201" s="8">
        <v>90404</v>
      </c>
    </row>
    <row r="202" spans="1:12">
      <c r="A202" t="s">
        <v>583</v>
      </c>
      <c r="B202" t="s">
        <v>83</v>
      </c>
      <c r="C202" s="14">
        <v>23347</v>
      </c>
      <c r="D202">
        <v>65</v>
      </c>
      <c r="E202" s="16">
        <v>8400</v>
      </c>
      <c r="F202" s="15">
        <v>1971</v>
      </c>
      <c r="H202" s="16">
        <v>105591</v>
      </c>
      <c r="I202" s="8">
        <v>118115</v>
      </c>
      <c r="J202" t="s">
        <v>584</v>
      </c>
      <c r="K202" s="8">
        <v>1551</v>
      </c>
      <c r="L202" s="8">
        <v>114897</v>
      </c>
    </row>
    <row r="203" spans="1:12">
      <c r="A203" t="s">
        <v>585</v>
      </c>
      <c r="B203" t="s">
        <v>65</v>
      </c>
      <c r="C203" s="14">
        <v>25944</v>
      </c>
      <c r="D203">
        <v>50</v>
      </c>
      <c r="E203" s="16">
        <v>28000</v>
      </c>
      <c r="F203" s="15">
        <v>1973</v>
      </c>
      <c r="G203">
        <v>2002</v>
      </c>
      <c r="H203" s="16">
        <v>104053</v>
      </c>
      <c r="I203" s="8">
        <v>101218</v>
      </c>
      <c r="J203" t="s">
        <v>586</v>
      </c>
      <c r="K203">
        <v>720</v>
      </c>
      <c r="L203" s="8">
        <v>92580</v>
      </c>
    </row>
    <row r="204" spans="1:12">
      <c r="A204" t="s">
        <v>587</v>
      </c>
      <c r="B204" t="s">
        <v>82</v>
      </c>
      <c r="C204" s="14">
        <v>26200</v>
      </c>
      <c r="D204">
        <v>60</v>
      </c>
      <c r="E204" s="16">
        <v>41000</v>
      </c>
      <c r="F204" s="15">
        <v>1986</v>
      </c>
      <c r="G204">
        <v>2001</v>
      </c>
      <c r="H204" s="16">
        <v>173645</v>
      </c>
      <c r="I204" s="8">
        <v>166190</v>
      </c>
      <c r="J204" t="s">
        <v>588</v>
      </c>
      <c r="K204">
        <v>77</v>
      </c>
      <c r="L204" s="8">
        <v>148368</v>
      </c>
    </row>
    <row r="205" spans="1:12" s="17" customFormat="1" ht="12" customHeight="1">
      <c r="A205" s="17" t="s">
        <v>589</v>
      </c>
      <c r="B205" s="17" t="s">
        <v>62</v>
      </c>
      <c r="C205" s="18">
        <v>26407</v>
      </c>
      <c r="D205" s="17">
        <v>60</v>
      </c>
      <c r="E205" s="21">
        <v>36600</v>
      </c>
      <c r="F205" s="19">
        <v>1979</v>
      </c>
      <c r="H205" s="21">
        <v>261537</v>
      </c>
      <c r="I205" s="20">
        <v>249292</v>
      </c>
      <c r="J205" s="17" t="s">
        <v>558</v>
      </c>
      <c r="K205" s="17">
        <v>643</v>
      </c>
      <c r="L205" s="20">
        <v>251805</v>
      </c>
    </row>
    <row r="206" spans="1:12">
      <c r="A206" t="s">
        <v>590</v>
      </c>
      <c r="B206" t="s">
        <v>80</v>
      </c>
      <c r="C206" s="14">
        <v>28977</v>
      </c>
      <c r="D206">
        <v>51</v>
      </c>
      <c r="E206" s="16">
        <v>15682</v>
      </c>
      <c r="F206" s="15">
        <v>1979</v>
      </c>
      <c r="G206">
        <v>1995</v>
      </c>
      <c r="H206" s="16">
        <v>188316</v>
      </c>
      <c r="I206" s="8">
        <v>189630</v>
      </c>
      <c r="J206" t="s">
        <v>591</v>
      </c>
      <c r="K206">
        <v>795</v>
      </c>
      <c r="L206" s="8">
        <v>181732</v>
      </c>
    </row>
    <row r="207" spans="1:12">
      <c r="A207" t="s">
        <v>592</v>
      </c>
      <c r="B207" t="s">
        <v>461</v>
      </c>
      <c r="C207" s="14">
        <v>34211</v>
      </c>
      <c r="D207">
        <v>60</v>
      </c>
      <c r="E207" s="16">
        <v>37800</v>
      </c>
      <c r="F207" s="15">
        <v>1971</v>
      </c>
      <c r="G207">
        <v>1990</v>
      </c>
      <c r="H207" s="16">
        <v>109320</v>
      </c>
      <c r="I207" s="8">
        <v>102100</v>
      </c>
      <c r="J207" t="s">
        <v>593</v>
      </c>
      <c r="K207">
        <v>519</v>
      </c>
      <c r="L207" s="8">
        <v>133957</v>
      </c>
    </row>
    <row r="208" spans="1:12">
      <c r="A208" t="s">
        <v>594</v>
      </c>
      <c r="B208" t="s">
        <v>68</v>
      </c>
      <c r="C208" s="14">
        <v>39968</v>
      </c>
      <c r="D208">
        <v>66</v>
      </c>
      <c r="E208" s="16">
        <v>39500</v>
      </c>
      <c r="F208" s="15">
        <v>1965</v>
      </c>
      <c r="H208" s="16">
        <v>215364</v>
      </c>
      <c r="I208" s="8">
        <v>291195</v>
      </c>
      <c r="J208" t="s">
        <v>595</v>
      </c>
      <c r="K208">
        <v>87</v>
      </c>
      <c r="L208" s="8">
        <v>198827</v>
      </c>
    </row>
    <row r="209" spans="1:12">
      <c r="A209" t="s">
        <v>596</v>
      </c>
      <c r="B209" t="s">
        <v>243</v>
      </c>
      <c r="C209" s="14">
        <v>41633</v>
      </c>
      <c r="D209">
        <v>52</v>
      </c>
      <c r="E209" s="16">
        <v>27000</v>
      </c>
      <c r="F209" s="15">
        <v>1967</v>
      </c>
      <c r="H209" s="16">
        <v>64823</v>
      </c>
      <c r="I209" s="8">
        <v>63565</v>
      </c>
      <c r="J209" t="s">
        <v>597</v>
      </c>
      <c r="K209" s="8">
        <v>2555</v>
      </c>
      <c r="L209" s="8">
        <v>66203</v>
      </c>
    </row>
    <row r="210" spans="1:12">
      <c r="A210" t="s">
        <v>598</v>
      </c>
      <c r="B210" t="s">
        <v>517</v>
      </c>
      <c r="C210" s="14">
        <v>44779</v>
      </c>
      <c r="D210">
        <v>52</v>
      </c>
      <c r="E210" s="16">
        <v>54000</v>
      </c>
      <c r="F210" s="15">
        <v>1996</v>
      </c>
      <c r="H210" s="16">
        <v>329022</v>
      </c>
      <c r="I210" s="8">
        <v>375212</v>
      </c>
      <c r="J210" t="s">
        <v>599</v>
      </c>
      <c r="K210" s="8">
        <v>39968</v>
      </c>
      <c r="L210" s="8">
        <v>375375</v>
      </c>
    </row>
    <row r="211" spans="1:12" s="17" customFormat="1">
      <c r="A211" s="17" t="s">
        <v>600</v>
      </c>
      <c r="B211" s="17" t="s">
        <v>81</v>
      </c>
      <c r="C211" s="18">
        <v>50644</v>
      </c>
      <c r="D211" s="17">
        <v>60</v>
      </c>
      <c r="E211" s="21">
        <v>42000</v>
      </c>
      <c r="F211" s="19">
        <v>1978</v>
      </c>
      <c r="G211" s="17">
        <v>2002</v>
      </c>
      <c r="H211" s="21">
        <v>89202</v>
      </c>
      <c r="I211" s="20">
        <v>98983</v>
      </c>
      <c r="J211" s="17" t="s">
        <v>601</v>
      </c>
      <c r="K211" s="20">
        <v>1109</v>
      </c>
      <c r="L211" s="20">
        <v>76546</v>
      </c>
    </row>
    <row r="212" spans="1:12">
      <c r="A212" t="s">
        <v>602</v>
      </c>
      <c r="B212" t="s">
        <v>81</v>
      </c>
      <c r="C212" s="14">
        <v>71127</v>
      </c>
      <c r="D212">
        <v>60</v>
      </c>
      <c r="E212" s="16">
        <v>38000</v>
      </c>
      <c r="F212" s="15">
        <v>1966</v>
      </c>
      <c r="G212">
        <v>2003</v>
      </c>
      <c r="H212" s="16">
        <v>203374</v>
      </c>
      <c r="I212" s="8">
        <v>201148</v>
      </c>
      <c r="J212" t="s">
        <v>603</v>
      </c>
      <c r="K212">
        <v>285</v>
      </c>
      <c r="L212" s="8">
        <v>160217</v>
      </c>
    </row>
    <row r="213" spans="1:12">
      <c r="A213" t="s">
        <v>604</v>
      </c>
      <c r="B213" t="s">
        <v>83</v>
      </c>
      <c r="C213" s="14">
        <v>184256</v>
      </c>
      <c r="D213">
        <v>69</v>
      </c>
      <c r="E213" s="16">
        <v>45000</v>
      </c>
      <c r="F213" s="15">
        <v>1986</v>
      </c>
      <c r="G213">
        <v>2004</v>
      </c>
      <c r="H213" s="16">
        <v>120213</v>
      </c>
      <c r="I213" s="8">
        <v>124299</v>
      </c>
      <c r="J213" t="s">
        <v>605</v>
      </c>
      <c r="K213" s="8">
        <v>1726</v>
      </c>
      <c r="L213" s="8">
        <v>112950</v>
      </c>
    </row>
    <row r="214" spans="1:12">
      <c r="A214" s="23" t="s">
        <v>606</v>
      </c>
      <c r="L214" s="8"/>
    </row>
    <row r="215" spans="1:12">
      <c r="E215" s="16"/>
      <c r="H215" s="16"/>
      <c r="I215" s="8"/>
      <c r="L215" s="8"/>
    </row>
    <row r="216" spans="1:12">
      <c r="A216" t="s">
        <v>607</v>
      </c>
      <c r="B216" t="s">
        <v>69</v>
      </c>
      <c r="D216">
        <v>14</v>
      </c>
      <c r="E216" s="15">
        <v>540</v>
      </c>
      <c r="F216" s="15">
        <v>1952</v>
      </c>
      <c r="H216" s="16">
        <v>1502</v>
      </c>
      <c r="I216" s="8">
        <v>1355</v>
      </c>
      <c r="L216" s="8">
        <v>28</v>
      </c>
    </row>
    <row r="217" spans="1:12">
      <c r="A217" t="s">
        <v>608</v>
      </c>
      <c r="B217" t="s">
        <v>243</v>
      </c>
      <c r="D217">
        <v>12</v>
      </c>
      <c r="E217" s="15">
        <v>715</v>
      </c>
      <c r="F217" s="15">
        <v>1961</v>
      </c>
      <c r="G217">
        <v>1978</v>
      </c>
      <c r="H217" s="16">
        <v>3474</v>
      </c>
      <c r="I217" s="8">
        <v>3029</v>
      </c>
      <c r="L217" s="8">
        <v>3554</v>
      </c>
    </row>
    <row r="218" spans="1:12">
      <c r="A218" t="s">
        <v>609</v>
      </c>
      <c r="B218" t="s">
        <v>83</v>
      </c>
      <c r="D218">
        <v>48</v>
      </c>
      <c r="E218" s="16">
        <v>4000</v>
      </c>
      <c r="F218" s="15">
        <v>1992</v>
      </c>
      <c r="H218" s="16">
        <v>41015</v>
      </c>
      <c r="I218" s="8">
        <v>48737</v>
      </c>
      <c r="J218" t="s">
        <v>610</v>
      </c>
      <c r="K218" s="8">
        <v>2573</v>
      </c>
      <c r="L218" s="8">
        <v>46410</v>
      </c>
    </row>
    <row r="219" spans="1:12">
      <c r="A219" t="s">
        <v>611</v>
      </c>
      <c r="B219" t="s">
        <v>243</v>
      </c>
      <c r="D219">
        <v>20</v>
      </c>
      <c r="E219" s="15" t="s">
        <v>182</v>
      </c>
      <c r="F219" s="15" t="s">
        <v>182</v>
      </c>
      <c r="H219" s="15">
        <v>914</v>
      </c>
      <c r="I219" s="8">
        <v>63</v>
      </c>
      <c r="J219" t="s">
        <v>612</v>
      </c>
      <c r="K219">
        <v>305</v>
      </c>
      <c r="L219" s="8"/>
    </row>
    <row r="220" spans="1:12">
      <c r="A220" t="s">
        <v>611</v>
      </c>
      <c r="B220" t="s">
        <v>461</v>
      </c>
      <c r="D220">
        <v>16</v>
      </c>
      <c r="E220" s="15" t="s">
        <v>182</v>
      </c>
      <c r="F220" s="15" t="s">
        <v>182</v>
      </c>
      <c r="H220" s="16">
        <v>15521</v>
      </c>
      <c r="I220" s="8">
        <v>8878</v>
      </c>
      <c r="J220" t="s">
        <v>613</v>
      </c>
      <c r="K220" s="8">
        <v>3482</v>
      </c>
      <c r="L220" s="8">
        <v>15796</v>
      </c>
    </row>
    <row r="221" spans="1:12" s="17" customFormat="1">
      <c r="A221" s="17" t="s">
        <v>614</v>
      </c>
      <c r="B221" s="17" t="s">
        <v>615</v>
      </c>
      <c r="C221" s="18"/>
      <c r="D221" s="17">
        <v>10</v>
      </c>
      <c r="E221" s="21">
        <v>1500</v>
      </c>
      <c r="F221" s="19">
        <v>1981</v>
      </c>
      <c r="H221" s="21">
        <v>1503</v>
      </c>
      <c r="I221" s="20">
        <v>1148</v>
      </c>
      <c r="J221" s="17" t="s">
        <v>616</v>
      </c>
      <c r="K221" s="20">
        <v>15851</v>
      </c>
      <c r="L221" s="20">
        <v>998</v>
      </c>
    </row>
    <row r="222" spans="1:12">
      <c r="A222" t="s">
        <v>617</v>
      </c>
      <c r="B222" t="s">
        <v>42</v>
      </c>
      <c r="D222">
        <v>57</v>
      </c>
      <c r="E222" s="16">
        <v>5500</v>
      </c>
      <c r="F222" s="15">
        <v>1994</v>
      </c>
      <c r="G222">
        <v>2003</v>
      </c>
      <c r="H222" s="16">
        <v>23444</v>
      </c>
      <c r="I222" s="8">
        <v>19293</v>
      </c>
      <c r="J222" t="s">
        <v>618</v>
      </c>
      <c r="K222" s="8">
        <v>2102</v>
      </c>
      <c r="L222" s="8">
        <v>10536</v>
      </c>
    </row>
    <row r="223" spans="1:12">
      <c r="A223" t="s">
        <v>619</v>
      </c>
      <c r="B223" t="s">
        <v>83</v>
      </c>
      <c r="D223">
        <v>51</v>
      </c>
      <c r="E223" s="16">
        <v>6000</v>
      </c>
      <c r="F223" s="15">
        <v>1991</v>
      </c>
      <c r="G223">
        <v>1994</v>
      </c>
      <c r="H223" s="16">
        <v>79816</v>
      </c>
      <c r="I223" s="8">
        <v>89588</v>
      </c>
      <c r="J223" t="s">
        <v>620</v>
      </c>
      <c r="K223">
        <v>893</v>
      </c>
      <c r="L223" s="8">
        <v>78402</v>
      </c>
    </row>
    <row r="224" spans="1:12">
      <c r="A224" t="s">
        <v>621</v>
      </c>
      <c r="B224" t="s">
        <v>70</v>
      </c>
      <c r="D224">
        <v>15</v>
      </c>
      <c r="E224" s="16">
        <v>1560</v>
      </c>
      <c r="F224" s="15">
        <v>1974</v>
      </c>
      <c r="G224">
        <v>1999</v>
      </c>
      <c r="H224" s="15">
        <v>881</v>
      </c>
      <c r="I224" s="8">
        <v>1167</v>
      </c>
      <c r="J224" t="s">
        <v>622</v>
      </c>
      <c r="K224">
        <v>407</v>
      </c>
      <c r="L224" s="8">
        <v>331</v>
      </c>
    </row>
    <row r="225" spans="1:12">
      <c r="A225" t="s">
        <v>623</v>
      </c>
      <c r="B225" t="s">
        <v>81</v>
      </c>
      <c r="D225">
        <v>24</v>
      </c>
      <c r="E225" s="16">
        <v>2000</v>
      </c>
      <c r="F225" s="15">
        <v>1955</v>
      </c>
      <c r="H225" s="16">
        <v>8070</v>
      </c>
      <c r="I225" s="8">
        <v>8452</v>
      </c>
      <c r="J225" t="s">
        <v>624</v>
      </c>
      <c r="K225" s="8">
        <v>18464</v>
      </c>
      <c r="L225" s="8">
        <v>7878</v>
      </c>
    </row>
    <row r="226" spans="1:12">
      <c r="A226" t="s">
        <v>625</v>
      </c>
      <c r="B226" t="s">
        <v>83</v>
      </c>
      <c r="D226">
        <v>40</v>
      </c>
      <c r="E226" s="16">
        <v>1568</v>
      </c>
      <c r="F226" s="15">
        <v>1993</v>
      </c>
      <c r="G226">
        <v>2002</v>
      </c>
      <c r="H226" s="16">
        <v>2969</v>
      </c>
      <c r="I226" s="8">
        <v>4030</v>
      </c>
      <c r="J226" t="s">
        <v>626</v>
      </c>
      <c r="K226" s="8">
        <v>1354</v>
      </c>
      <c r="L226" s="8">
        <v>2932</v>
      </c>
    </row>
    <row r="227" spans="1:12" s="17" customFormat="1">
      <c r="A227" s="17" t="s">
        <v>627</v>
      </c>
      <c r="B227" s="17" t="s">
        <v>243</v>
      </c>
      <c r="C227" s="18"/>
      <c r="D227" s="17">
        <v>16</v>
      </c>
      <c r="E227" s="21">
        <v>2200</v>
      </c>
      <c r="F227" s="19">
        <v>1978</v>
      </c>
      <c r="H227" s="21">
        <v>4100</v>
      </c>
      <c r="I227" s="20">
        <v>3563</v>
      </c>
      <c r="J227" s="17" t="s">
        <v>628</v>
      </c>
      <c r="K227" s="20">
        <v>1932</v>
      </c>
      <c r="L227" s="20">
        <v>3268</v>
      </c>
    </row>
    <row r="228" spans="1:12">
      <c r="A228" t="s">
        <v>629</v>
      </c>
      <c r="B228" t="s">
        <v>72</v>
      </c>
      <c r="D228">
        <v>33</v>
      </c>
      <c r="E228" s="16">
        <v>1378</v>
      </c>
      <c r="F228" s="15" t="s">
        <v>240</v>
      </c>
      <c r="H228" s="15">
        <v>721</v>
      </c>
      <c r="I228" s="8">
        <v>1305</v>
      </c>
      <c r="J228" t="s">
        <v>203</v>
      </c>
      <c r="K228">
        <v>736</v>
      </c>
      <c r="L228" s="8">
        <v>1340</v>
      </c>
    </row>
    <row r="229" spans="1:12">
      <c r="A229" t="s">
        <v>630</v>
      </c>
      <c r="B229" t="s">
        <v>79</v>
      </c>
      <c r="D229">
        <v>12</v>
      </c>
      <c r="E229" s="15">
        <v>800</v>
      </c>
      <c r="F229" s="15">
        <v>1988</v>
      </c>
      <c r="H229" s="16">
        <v>3540</v>
      </c>
      <c r="I229" s="8">
        <v>3401</v>
      </c>
      <c r="J229" t="s">
        <v>631</v>
      </c>
      <c r="K229" s="8">
        <v>1196</v>
      </c>
      <c r="L229" s="8">
        <v>2311</v>
      </c>
    </row>
    <row r="230" spans="1:12">
      <c r="A230" t="s">
        <v>632</v>
      </c>
      <c r="B230" t="s">
        <v>66</v>
      </c>
      <c r="D230">
        <v>20</v>
      </c>
      <c r="E230" s="15">
        <v>500</v>
      </c>
      <c r="F230" s="15">
        <v>1976</v>
      </c>
      <c r="G230">
        <v>2001</v>
      </c>
      <c r="H230" s="16">
        <v>3513</v>
      </c>
      <c r="I230" s="8">
        <v>3813</v>
      </c>
      <c r="J230" t="s">
        <v>633</v>
      </c>
      <c r="K230" s="8">
        <v>7607</v>
      </c>
      <c r="L230" s="8">
        <v>2525</v>
      </c>
    </row>
    <row r="231" spans="1:12">
      <c r="A231" t="s">
        <v>634</v>
      </c>
      <c r="B231" t="s">
        <v>47</v>
      </c>
      <c r="D231">
        <v>35</v>
      </c>
      <c r="E231" s="16">
        <v>2267</v>
      </c>
      <c r="F231" s="15">
        <v>1972</v>
      </c>
      <c r="G231">
        <v>1975</v>
      </c>
      <c r="H231" s="15">
        <v>882</v>
      </c>
      <c r="I231" s="8">
        <v>603</v>
      </c>
      <c r="J231" t="s">
        <v>635</v>
      </c>
      <c r="K231">
        <v>715</v>
      </c>
      <c r="L231" s="8">
        <v>683</v>
      </c>
    </row>
    <row r="232" spans="1:12">
      <c r="A232" t="s">
        <v>636</v>
      </c>
      <c r="B232" t="s">
        <v>81</v>
      </c>
      <c r="D232">
        <v>54</v>
      </c>
      <c r="E232" s="16">
        <v>12500</v>
      </c>
      <c r="F232" s="15">
        <v>1983</v>
      </c>
      <c r="G232">
        <v>2003</v>
      </c>
      <c r="H232" s="16">
        <v>45759</v>
      </c>
      <c r="I232" s="8">
        <v>56169</v>
      </c>
      <c r="J232" t="s">
        <v>637</v>
      </c>
      <c r="K232">
        <v>447</v>
      </c>
      <c r="L232" s="8">
        <v>67317</v>
      </c>
    </row>
    <row r="233" spans="1:12" s="17" customFormat="1">
      <c r="A233" s="17" t="s">
        <v>638</v>
      </c>
      <c r="B233" s="17" t="s">
        <v>83</v>
      </c>
      <c r="C233" s="18"/>
      <c r="D233" s="17">
        <v>51</v>
      </c>
      <c r="E233" s="21">
        <v>10000</v>
      </c>
      <c r="F233" s="19">
        <v>1995</v>
      </c>
      <c r="H233" s="21">
        <v>18145</v>
      </c>
      <c r="I233" s="20">
        <v>17840</v>
      </c>
      <c r="J233" s="17" t="s">
        <v>639</v>
      </c>
      <c r="K233" s="20">
        <v>1964</v>
      </c>
      <c r="L233" s="20">
        <v>13429</v>
      </c>
    </row>
    <row r="234" spans="1:12">
      <c r="A234" t="s">
        <v>640</v>
      </c>
      <c r="B234" t="s">
        <v>83</v>
      </c>
      <c r="D234">
        <v>62</v>
      </c>
      <c r="E234" s="16">
        <v>11884</v>
      </c>
      <c r="F234" s="15">
        <v>1975</v>
      </c>
      <c r="G234">
        <v>2000</v>
      </c>
      <c r="H234" s="16">
        <v>10757</v>
      </c>
      <c r="I234" s="8">
        <v>12047</v>
      </c>
      <c r="J234" t="s">
        <v>641</v>
      </c>
      <c r="K234">
        <v>710</v>
      </c>
      <c r="L234" s="8">
        <v>10501</v>
      </c>
    </row>
    <row r="235" spans="1:12">
      <c r="A235" t="s">
        <v>642</v>
      </c>
      <c r="B235" t="s">
        <v>643</v>
      </c>
      <c r="D235">
        <v>40</v>
      </c>
      <c r="E235" s="16">
        <v>2000</v>
      </c>
      <c r="F235" s="15">
        <v>1965</v>
      </c>
      <c r="H235" s="15" t="s">
        <v>182</v>
      </c>
      <c r="I235" s="8">
        <v>15436</v>
      </c>
      <c r="J235" t="s">
        <v>644</v>
      </c>
      <c r="K235" s="8">
        <v>3699</v>
      </c>
      <c r="L235" s="8">
        <v>13640</v>
      </c>
    </row>
    <row r="236" spans="1:12">
      <c r="A236" t="s">
        <v>645</v>
      </c>
      <c r="B236" t="s">
        <v>83</v>
      </c>
      <c r="D236">
        <v>60</v>
      </c>
      <c r="E236" s="16">
        <v>6800</v>
      </c>
      <c r="F236" s="15">
        <v>1963</v>
      </c>
      <c r="G236">
        <v>2000</v>
      </c>
      <c r="H236" s="16">
        <v>41901</v>
      </c>
      <c r="I236" s="8">
        <v>39202</v>
      </c>
      <c r="J236" t="s">
        <v>646</v>
      </c>
      <c r="K236">
        <v>499</v>
      </c>
      <c r="L236" s="8">
        <v>35484</v>
      </c>
    </row>
    <row r="237" spans="1:12">
      <c r="A237" t="s">
        <v>647</v>
      </c>
      <c r="B237" t="s">
        <v>79</v>
      </c>
      <c r="D237">
        <v>40.5</v>
      </c>
      <c r="E237" s="16">
        <v>1374</v>
      </c>
      <c r="F237" s="15">
        <v>1983</v>
      </c>
      <c r="H237" s="16">
        <v>34918</v>
      </c>
      <c r="I237" s="8">
        <v>26145</v>
      </c>
      <c r="J237" t="s">
        <v>648</v>
      </c>
      <c r="K237" s="8">
        <v>1450</v>
      </c>
      <c r="L237" s="8">
        <v>30628</v>
      </c>
    </row>
    <row r="238" spans="1:12">
      <c r="A238" t="s">
        <v>649</v>
      </c>
      <c r="B238" t="s">
        <v>57</v>
      </c>
      <c r="D238">
        <v>49.5</v>
      </c>
      <c r="E238" s="16">
        <v>7000</v>
      </c>
      <c r="F238" s="15">
        <v>2003</v>
      </c>
      <c r="H238" s="16"/>
      <c r="I238" s="8">
        <v>51691</v>
      </c>
      <c r="J238" t="s">
        <v>650</v>
      </c>
      <c r="K238">
        <v>419</v>
      </c>
      <c r="L238" s="8">
        <v>54896</v>
      </c>
    </row>
    <row r="239" spans="1:12" s="17" customFormat="1">
      <c r="A239" s="17" t="s">
        <v>651</v>
      </c>
      <c r="B239" s="17" t="s">
        <v>81</v>
      </c>
      <c r="C239" s="18"/>
      <c r="D239" s="17">
        <v>54</v>
      </c>
      <c r="E239" s="21">
        <v>3856</v>
      </c>
      <c r="F239" s="19">
        <v>1975</v>
      </c>
      <c r="H239" s="21">
        <v>99406</v>
      </c>
      <c r="I239" s="20">
        <v>97924</v>
      </c>
      <c r="J239" s="17" t="s">
        <v>652</v>
      </c>
      <c r="K239" s="17">
        <v>586</v>
      </c>
      <c r="L239" s="20">
        <v>89416</v>
      </c>
    </row>
    <row r="240" spans="1:12">
      <c r="A240" t="s">
        <v>653</v>
      </c>
      <c r="B240" t="s">
        <v>75</v>
      </c>
      <c r="D240">
        <v>38</v>
      </c>
      <c r="E240" s="16">
        <v>5500</v>
      </c>
      <c r="F240" s="15">
        <v>2004</v>
      </c>
      <c r="H240" s="16"/>
      <c r="I240" s="8">
        <v>1379</v>
      </c>
      <c r="J240" t="s">
        <v>654</v>
      </c>
      <c r="K240" s="8">
        <v>17225</v>
      </c>
      <c r="L240" s="8">
        <v>3643</v>
      </c>
    </row>
    <row r="241" spans="1:12">
      <c r="A241" t="s">
        <v>655</v>
      </c>
      <c r="B241" t="s">
        <v>69</v>
      </c>
      <c r="D241">
        <v>16</v>
      </c>
      <c r="E241" s="15">
        <v>819</v>
      </c>
      <c r="F241" s="15">
        <v>1975</v>
      </c>
      <c r="H241" s="16">
        <v>4115</v>
      </c>
      <c r="I241" s="8">
        <v>3702</v>
      </c>
      <c r="J241" t="s">
        <v>656</v>
      </c>
      <c r="K241" s="8">
        <v>3056</v>
      </c>
      <c r="L241" s="8">
        <v>3141</v>
      </c>
    </row>
    <row r="242" spans="1:12">
      <c r="A242" t="s">
        <v>657</v>
      </c>
      <c r="B242" t="s">
        <v>79</v>
      </c>
      <c r="D242">
        <v>28</v>
      </c>
      <c r="E242" s="16">
        <v>1500</v>
      </c>
      <c r="F242" s="15">
        <v>1990</v>
      </c>
      <c r="H242" s="16">
        <v>11542</v>
      </c>
      <c r="I242" s="8">
        <v>14884</v>
      </c>
      <c r="J242" t="s">
        <v>658</v>
      </c>
      <c r="K242" s="8">
        <v>21054</v>
      </c>
      <c r="L242" s="8">
        <v>20576</v>
      </c>
    </row>
    <row r="243" spans="1:12">
      <c r="A243" t="s">
        <v>659</v>
      </c>
      <c r="B243" t="s">
        <v>83</v>
      </c>
      <c r="D243">
        <v>65</v>
      </c>
      <c r="E243" s="16">
        <v>10200</v>
      </c>
      <c r="F243" s="15">
        <v>1961</v>
      </c>
      <c r="G243">
        <v>2000</v>
      </c>
      <c r="H243" s="16">
        <v>57022</v>
      </c>
      <c r="I243" s="8">
        <v>56295</v>
      </c>
      <c r="J243" t="s">
        <v>660</v>
      </c>
      <c r="K243">
        <v>481</v>
      </c>
      <c r="L243" s="8">
        <v>45597</v>
      </c>
    </row>
    <row r="244" spans="1:12">
      <c r="A244" t="s">
        <v>661</v>
      </c>
      <c r="B244" t="s">
        <v>80</v>
      </c>
      <c r="D244">
        <v>43.5</v>
      </c>
      <c r="E244" s="16">
        <v>7000</v>
      </c>
      <c r="F244" s="15">
        <v>1998</v>
      </c>
      <c r="H244" s="16">
        <v>30968</v>
      </c>
      <c r="I244" s="8">
        <v>31434</v>
      </c>
      <c r="J244" t="s">
        <v>662</v>
      </c>
      <c r="K244" s="8">
        <v>11756</v>
      </c>
      <c r="L244" s="8">
        <v>34912</v>
      </c>
    </row>
    <row r="245" spans="1:12" s="17" customFormat="1">
      <c r="A245" s="17" t="s">
        <v>663</v>
      </c>
      <c r="B245" s="17" t="s">
        <v>81</v>
      </c>
      <c r="C245" s="18"/>
      <c r="D245" s="17">
        <v>57</v>
      </c>
      <c r="E245" s="21">
        <v>10000</v>
      </c>
      <c r="F245" s="19">
        <v>1968</v>
      </c>
      <c r="G245" s="17">
        <v>1997</v>
      </c>
      <c r="H245" s="21">
        <v>79733</v>
      </c>
      <c r="I245" s="20">
        <v>80778</v>
      </c>
      <c r="J245" s="17" t="s">
        <v>664</v>
      </c>
      <c r="K245" s="17">
        <v>364</v>
      </c>
      <c r="L245" s="20">
        <v>65737</v>
      </c>
    </row>
    <row r="246" spans="1:12">
      <c r="A246" t="s">
        <v>665</v>
      </c>
      <c r="B246" t="s">
        <v>83</v>
      </c>
      <c r="D246">
        <v>40</v>
      </c>
      <c r="E246" s="16">
        <v>1200</v>
      </c>
      <c r="F246" s="15" t="s">
        <v>182</v>
      </c>
      <c r="G246">
        <v>2004</v>
      </c>
      <c r="H246" s="15">
        <v>851</v>
      </c>
      <c r="I246" s="8">
        <v>1542</v>
      </c>
      <c r="J246" t="s">
        <v>666</v>
      </c>
      <c r="K246">
        <v>245</v>
      </c>
      <c r="L246" s="8">
        <v>2436</v>
      </c>
    </row>
    <row r="247" spans="1:12">
      <c r="A247" t="s">
        <v>667</v>
      </c>
      <c r="B247" t="s">
        <v>70</v>
      </c>
      <c r="D247">
        <v>12</v>
      </c>
      <c r="E247" s="16">
        <v>2800</v>
      </c>
      <c r="F247" s="15">
        <v>2003</v>
      </c>
      <c r="H247" s="16">
        <v>2450</v>
      </c>
      <c r="I247" s="8">
        <v>3756</v>
      </c>
      <c r="J247" t="s">
        <v>668</v>
      </c>
      <c r="K247">
        <v>106</v>
      </c>
      <c r="L247" s="8">
        <v>3911</v>
      </c>
    </row>
    <row r="248" spans="1:12">
      <c r="A248" t="s">
        <v>669</v>
      </c>
      <c r="B248" t="s">
        <v>72</v>
      </c>
      <c r="D248">
        <v>20</v>
      </c>
      <c r="E248" s="15">
        <v>800</v>
      </c>
      <c r="F248" s="15" t="s">
        <v>278</v>
      </c>
      <c r="H248" s="16">
        <v>2316</v>
      </c>
      <c r="I248" s="8">
        <v>3223</v>
      </c>
      <c r="J248" t="s">
        <v>670</v>
      </c>
      <c r="K248" s="8">
        <v>26200</v>
      </c>
      <c r="L248" s="8">
        <v>3328</v>
      </c>
    </row>
    <row r="249" spans="1:12">
      <c r="I249" s="8"/>
      <c r="J249" t="s">
        <v>671</v>
      </c>
      <c r="K249" s="8">
        <v>6579</v>
      </c>
    </row>
    <row r="250" spans="1:12">
      <c r="I250" s="8"/>
      <c r="K250" s="8"/>
    </row>
    <row r="251" spans="1:12" ht="26.25" customHeight="1">
      <c r="A251" s="103" t="s">
        <v>269</v>
      </c>
      <c r="B251" s="103"/>
      <c r="J251" t="s">
        <v>672</v>
      </c>
      <c r="K251" s="8">
        <v>21961</v>
      </c>
    </row>
    <row r="252" spans="1:12">
      <c r="A252" t="s">
        <v>270</v>
      </c>
      <c r="J252" t="s">
        <v>673</v>
      </c>
      <c r="K252" s="8">
        <v>1684</v>
      </c>
    </row>
    <row r="253" spans="1:12" ht="24.75" customHeight="1">
      <c r="A253" s="102" t="s">
        <v>796</v>
      </c>
      <c r="B253" s="103"/>
      <c r="J253" t="s">
        <v>674</v>
      </c>
      <c r="K253" s="8">
        <v>3156</v>
      </c>
    </row>
    <row r="254" spans="1:12">
      <c r="J254" t="s">
        <v>675</v>
      </c>
      <c r="K254" s="8">
        <v>1461</v>
      </c>
    </row>
    <row r="255" spans="1:12">
      <c r="J255" t="s">
        <v>676</v>
      </c>
      <c r="K255" s="8">
        <v>7579</v>
      </c>
    </row>
    <row r="256" spans="1:12">
      <c r="J256" t="s">
        <v>677</v>
      </c>
      <c r="K256" s="8">
        <v>7303</v>
      </c>
    </row>
    <row r="257" spans="10:11">
      <c r="J257" t="s">
        <v>678</v>
      </c>
      <c r="K257" s="8">
        <v>10535</v>
      </c>
    </row>
    <row r="258" spans="10:11">
      <c r="J258" t="s">
        <v>679</v>
      </c>
      <c r="K258" s="8">
        <v>1325</v>
      </c>
    </row>
    <row r="259" spans="10:11">
      <c r="J259" t="s">
        <v>680</v>
      </c>
      <c r="K259">
        <v>212</v>
      </c>
    </row>
    <row r="260" spans="10:11">
      <c r="J260" t="s">
        <v>681</v>
      </c>
      <c r="K260" s="8">
        <v>1144</v>
      </c>
    </row>
    <row r="261" spans="10:11">
      <c r="J261" t="s">
        <v>682</v>
      </c>
      <c r="K261">
        <v>132</v>
      </c>
    </row>
    <row r="262" spans="10:11">
      <c r="J262" t="s">
        <v>683</v>
      </c>
      <c r="K262" s="8">
        <v>5253</v>
      </c>
    </row>
    <row r="263" spans="10:11">
      <c r="J263" t="s">
        <v>684</v>
      </c>
      <c r="K263">
        <v>241</v>
      </c>
    </row>
    <row r="264" spans="10:11">
      <c r="J264" t="s">
        <v>685</v>
      </c>
      <c r="K264" s="8">
        <v>2601</v>
      </c>
    </row>
    <row r="265" spans="10:11">
      <c r="J265" t="s">
        <v>686</v>
      </c>
      <c r="K265" s="8">
        <v>1840</v>
      </c>
    </row>
    <row r="266" spans="10:11">
      <c r="J266" t="s">
        <v>687</v>
      </c>
      <c r="K266">
        <v>494</v>
      </c>
    </row>
    <row r="267" spans="10:11">
      <c r="J267" t="s">
        <v>688</v>
      </c>
      <c r="K267" s="8">
        <v>1158</v>
      </c>
    </row>
    <row r="268" spans="10:11">
      <c r="J268" t="s">
        <v>689</v>
      </c>
      <c r="K268">
        <v>354</v>
      </c>
    </row>
    <row r="269" spans="10:11">
      <c r="J269" t="s">
        <v>690</v>
      </c>
      <c r="K269" s="8">
        <v>2164</v>
      </c>
    </row>
    <row r="270" spans="10:11">
      <c r="J270" t="s">
        <v>691</v>
      </c>
      <c r="K270" s="8">
        <v>2463</v>
      </c>
    </row>
    <row r="271" spans="10:11">
      <c r="J271" t="s">
        <v>692</v>
      </c>
      <c r="K271" s="8">
        <v>1255</v>
      </c>
    </row>
    <row r="272" spans="10:11">
      <c r="J272" t="s">
        <v>693</v>
      </c>
      <c r="K272" s="8">
        <v>1664</v>
      </c>
    </row>
    <row r="273" spans="10:11">
      <c r="J273" t="s">
        <v>694</v>
      </c>
      <c r="K273">
        <v>409</v>
      </c>
    </row>
    <row r="274" spans="10:11">
      <c r="J274" t="s">
        <v>695</v>
      </c>
      <c r="K274">
        <v>623</v>
      </c>
    </row>
    <row r="275" spans="10:11">
      <c r="J275" t="s">
        <v>696</v>
      </c>
      <c r="K275" s="8">
        <v>6027</v>
      </c>
    </row>
    <row r="276" spans="10:11">
      <c r="J276" t="s">
        <v>697</v>
      </c>
      <c r="K276" s="8">
        <v>1038</v>
      </c>
    </row>
    <row r="277" spans="10:11">
      <c r="J277" t="s">
        <v>698</v>
      </c>
      <c r="K277" s="8">
        <v>20173</v>
      </c>
    </row>
    <row r="278" spans="10:11">
      <c r="J278" t="s">
        <v>699</v>
      </c>
      <c r="K278">
        <v>330</v>
      </c>
    </row>
    <row r="279" spans="10:11">
      <c r="J279" t="s">
        <v>700</v>
      </c>
      <c r="K279" s="8">
        <v>5478</v>
      </c>
    </row>
    <row r="280" spans="10:11">
      <c r="J280" t="s">
        <v>701</v>
      </c>
      <c r="K280" s="8">
        <v>2486</v>
      </c>
    </row>
    <row r="281" spans="10:11">
      <c r="J281" t="s">
        <v>702</v>
      </c>
      <c r="K281" s="8">
        <v>2414</v>
      </c>
    </row>
    <row r="282" spans="10:11">
      <c r="J282" t="s">
        <v>703</v>
      </c>
      <c r="K282">
        <v>569</v>
      </c>
    </row>
    <row r="283" spans="10:11">
      <c r="J283" t="s">
        <v>704</v>
      </c>
      <c r="K283" s="8">
        <v>3234</v>
      </c>
    </row>
    <row r="284" spans="10:11">
      <c r="J284" t="s">
        <v>705</v>
      </c>
      <c r="K284" s="8">
        <v>6676</v>
      </c>
    </row>
    <row r="285" spans="10:11">
      <c r="J285" t="s">
        <v>706</v>
      </c>
      <c r="K285">
        <v>114</v>
      </c>
    </row>
    <row r="286" spans="10:11">
      <c r="J286" t="s">
        <v>707</v>
      </c>
      <c r="K286" s="8">
        <v>3393</v>
      </c>
    </row>
    <row r="287" spans="10:11">
      <c r="J287" t="s">
        <v>708</v>
      </c>
      <c r="K287">
        <v>789</v>
      </c>
    </row>
    <row r="288" spans="10:11">
      <c r="J288" t="s">
        <v>709</v>
      </c>
      <c r="K288" s="8">
        <v>2038</v>
      </c>
    </row>
    <row r="289" spans="10:11">
      <c r="J289" t="s">
        <v>710</v>
      </c>
      <c r="K289">
        <v>68</v>
      </c>
    </row>
    <row r="290" spans="10:11">
      <c r="J290" t="s">
        <v>711</v>
      </c>
      <c r="K290" s="8">
        <v>1303</v>
      </c>
    </row>
    <row r="291" spans="10:11">
      <c r="J291" t="s">
        <v>712</v>
      </c>
      <c r="K291">
        <v>388</v>
      </c>
    </row>
    <row r="292" spans="10:11">
      <c r="J292" t="s">
        <v>713</v>
      </c>
      <c r="K292">
        <v>632</v>
      </c>
    </row>
    <row r="293" spans="10:11">
      <c r="J293" t="s">
        <v>714</v>
      </c>
      <c r="K293">
        <v>233</v>
      </c>
    </row>
    <row r="294" spans="10:11">
      <c r="J294" t="s">
        <v>715</v>
      </c>
      <c r="K294">
        <v>335</v>
      </c>
    </row>
    <row r="295" spans="10:11">
      <c r="J295" t="s">
        <v>716</v>
      </c>
      <c r="K295" s="8">
        <v>6682</v>
      </c>
    </row>
    <row r="296" spans="10:11">
      <c r="J296" t="s">
        <v>717</v>
      </c>
      <c r="K296" s="8">
        <v>1657</v>
      </c>
    </row>
    <row r="297" spans="10:11">
      <c r="J297" t="s">
        <v>718</v>
      </c>
      <c r="K297" s="8">
        <v>2312</v>
      </c>
    </row>
    <row r="298" spans="10:11">
      <c r="J298" t="s">
        <v>719</v>
      </c>
      <c r="K298" s="8">
        <v>2312</v>
      </c>
    </row>
    <row r="299" spans="10:11">
      <c r="J299" t="s">
        <v>720</v>
      </c>
      <c r="K299">
        <v>0</v>
      </c>
    </row>
    <row r="300" spans="10:11">
      <c r="J300" t="s">
        <v>721</v>
      </c>
      <c r="K300" s="8">
        <v>2926</v>
      </c>
    </row>
    <row r="301" spans="10:11">
      <c r="J301" t="s">
        <v>722</v>
      </c>
      <c r="K301">
        <v>548</v>
      </c>
    </row>
    <row r="302" spans="10:11">
      <c r="J302" t="s">
        <v>203</v>
      </c>
      <c r="K302">
        <v>1</v>
      </c>
    </row>
    <row r="303" spans="10:11">
      <c r="J303" t="s">
        <v>723</v>
      </c>
      <c r="K303">
        <v>425</v>
      </c>
    </row>
    <row r="304" spans="10:11">
      <c r="J304" t="s">
        <v>724</v>
      </c>
      <c r="K304">
        <v>122</v>
      </c>
    </row>
    <row r="305" spans="10:11">
      <c r="J305" t="s">
        <v>725</v>
      </c>
      <c r="K305" s="8">
        <v>4058</v>
      </c>
    </row>
    <row r="306" spans="10:11">
      <c r="J306" t="s">
        <v>726</v>
      </c>
      <c r="K306">
        <v>651</v>
      </c>
    </row>
    <row r="307" spans="10:11">
      <c r="J307" t="s">
        <v>727</v>
      </c>
      <c r="K307">
        <v>562</v>
      </c>
    </row>
    <row r="308" spans="10:11">
      <c r="J308" t="s">
        <v>728</v>
      </c>
      <c r="K308">
        <v>672</v>
      </c>
    </row>
    <row r="309" spans="10:11">
      <c r="J309" t="s">
        <v>729</v>
      </c>
      <c r="K309">
        <v>337</v>
      </c>
    </row>
    <row r="310" spans="10:11">
      <c r="J310" t="s">
        <v>730</v>
      </c>
      <c r="K310">
        <v>209</v>
      </c>
    </row>
    <row r="311" spans="10:11">
      <c r="J311" t="s">
        <v>731</v>
      </c>
      <c r="K311">
        <v>121</v>
      </c>
    </row>
    <row r="312" spans="10:11">
      <c r="J312" t="s">
        <v>732</v>
      </c>
      <c r="K312">
        <v>529</v>
      </c>
    </row>
    <row r="313" spans="10:11">
      <c r="J313" t="s">
        <v>733</v>
      </c>
      <c r="K313">
        <v>882</v>
      </c>
    </row>
    <row r="314" spans="10:11">
      <c r="J314" t="s">
        <v>734</v>
      </c>
      <c r="K314">
        <v>300</v>
      </c>
    </row>
    <row r="315" spans="10:11">
      <c r="J315" t="s">
        <v>735</v>
      </c>
      <c r="K315">
        <v>379</v>
      </c>
    </row>
    <row r="316" spans="10:11">
      <c r="J316" t="s">
        <v>736</v>
      </c>
      <c r="K316" s="8">
        <v>28977</v>
      </c>
    </row>
    <row r="317" spans="10:11">
      <c r="J317" t="s">
        <v>737</v>
      </c>
      <c r="K317">
        <v>509</v>
      </c>
    </row>
    <row r="318" spans="10:11">
      <c r="J318" t="s">
        <v>738</v>
      </c>
      <c r="K318" s="8">
        <v>21869</v>
      </c>
    </row>
    <row r="319" spans="10:11">
      <c r="J319" t="s">
        <v>739</v>
      </c>
      <c r="K319">
        <v>555</v>
      </c>
    </row>
    <row r="320" spans="10:11">
      <c r="J320" t="s">
        <v>740</v>
      </c>
      <c r="K320">
        <v>327</v>
      </c>
    </row>
    <row r="321" spans="10:11">
      <c r="J321" t="s">
        <v>741</v>
      </c>
      <c r="K321">
        <v>228</v>
      </c>
    </row>
    <row r="322" spans="10:11">
      <c r="J322" t="s">
        <v>742</v>
      </c>
      <c r="K322" s="8">
        <v>1149</v>
      </c>
    </row>
    <row r="323" spans="10:11">
      <c r="J323" t="s">
        <v>743</v>
      </c>
      <c r="K323">
        <v>206</v>
      </c>
    </row>
    <row r="324" spans="10:11">
      <c r="J324" t="s">
        <v>744</v>
      </c>
      <c r="K324" s="8">
        <v>1428</v>
      </c>
    </row>
    <row r="325" spans="10:11">
      <c r="J325" t="s">
        <v>745</v>
      </c>
      <c r="K325">
        <v>407</v>
      </c>
    </row>
    <row r="326" spans="10:11">
      <c r="J326" t="s">
        <v>746</v>
      </c>
      <c r="K326" s="8">
        <v>1005</v>
      </c>
    </row>
    <row r="327" spans="10:11">
      <c r="J327" t="s">
        <v>747</v>
      </c>
      <c r="K327">
        <v>696</v>
      </c>
    </row>
    <row r="328" spans="10:11">
      <c r="J328" t="s">
        <v>748</v>
      </c>
      <c r="K328">
        <v>120</v>
      </c>
    </row>
    <row r="329" spans="10:11">
      <c r="J329" t="s">
        <v>749</v>
      </c>
      <c r="K329">
        <v>289</v>
      </c>
    </row>
    <row r="330" spans="10:11">
      <c r="J330" t="s">
        <v>750</v>
      </c>
      <c r="K330" s="8">
        <v>1341</v>
      </c>
    </row>
    <row r="331" spans="10:11">
      <c r="J331" t="s">
        <v>751</v>
      </c>
      <c r="K331" s="8">
        <v>2332</v>
      </c>
    </row>
    <row r="332" spans="10:11">
      <c r="J332" t="s">
        <v>752</v>
      </c>
      <c r="K332">
        <v>664</v>
      </c>
    </row>
    <row r="333" spans="10:11">
      <c r="J333" t="s">
        <v>753</v>
      </c>
      <c r="K333">
        <v>513</v>
      </c>
    </row>
    <row r="334" spans="10:11">
      <c r="J334" t="s">
        <v>754</v>
      </c>
      <c r="K334">
        <v>121</v>
      </c>
    </row>
    <row r="335" spans="10:11">
      <c r="J335" t="s">
        <v>755</v>
      </c>
      <c r="K335">
        <v>316</v>
      </c>
    </row>
    <row r="336" spans="10:11">
      <c r="J336" t="s">
        <v>756</v>
      </c>
      <c r="K336">
        <v>189</v>
      </c>
    </row>
    <row r="337" spans="10:11">
      <c r="J337" t="s">
        <v>757</v>
      </c>
      <c r="K337">
        <v>390</v>
      </c>
    </row>
    <row r="338" spans="10:11">
      <c r="J338" t="s">
        <v>758</v>
      </c>
      <c r="K338">
        <v>534</v>
      </c>
    </row>
    <row r="339" spans="10:11">
      <c r="J339" t="s">
        <v>759</v>
      </c>
      <c r="K339" s="8">
        <v>1132</v>
      </c>
    </row>
    <row r="340" spans="10:11">
      <c r="J340" t="s">
        <v>760</v>
      </c>
      <c r="K340" s="8">
        <v>34211</v>
      </c>
    </row>
    <row r="341" spans="10:11">
      <c r="J341" t="s">
        <v>761</v>
      </c>
      <c r="K341" s="8">
        <v>1364</v>
      </c>
    </row>
    <row r="342" spans="10:11">
      <c r="J342" t="s">
        <v>762</v>
      </c>
      <c r="K342" s="8">
        <v>1910</v>
      </c>
    </row>
    <row r="343" spans="10:11">
      <c r="J343" t="s">
        <v>763</v>
      </c>
      <c r="K343" s="8">
        <v>2021</v>
      </c>
    </row>
    <row r="344" spans="10:11">
      <c r="J344" t="s">
        <v>246</v>
      </c>
      <c r="K344">
        <v>525</v>
      </c>
    </row>
    <row r="345" spans="10:11">
      <c r="J345" t="s">
        <v>507</v>
      </c>
      <c r="K345" s="8">
        <v>1496</v>
      </c>
    </row>
    <row r="346" spans="10:11">
      <c r="J346" t="s">
        <v>764</v>
      </c>
      <c r="K346">
        <v>966</v>
      </c>
    </row>
    <row r="347" spans="10:11">
      <c r="J347" t="s">
        <v>765</v>
      </c>
      <c r="K347">
        <v>840</v>
      </c>
    </row>
    <row r="348" spans="10:11">
      <c r="J348" t="s">
        <v>766</v>
      </c>
      <c r="K348" s="8">
        <v>4910</v>
      </c>
    </row>
    <row r="349" spans="10:11">
      <c r="J349" t="s">
        <v>767</v>
      </c>
      <c r="K349" s="8">
        <v>1065</v>
      </c>
    </row>
    <row r="350" spans="10:11">
      <c r="J350" t="s">
        <v>768</v>
      </c>
      <c r="K350" s="8">
        <v>3334</v>
      </c>
    </row>
    <row r="351" spans="10:11">
      <c r="J351" t="s">
        <v>769</v>
      </c>
      <c r="K351" s="8">
        <v>26407</v>
      </c>
    </row>
    <row r="352" spans="10:11">
      <c r="J352" t="s">
        <v>770</v>
      </c>
      <c r="K352">
        <v>491</v>
      </c>
    </row>
    <row r="353" spans="10:11">
      <c r="J353" t="s">
        <v>771</v>
      </c>
      <c r="K353">
        <v>754</v>
      </c>
    </row>
    <row r="354" spans="10:11">
      <c r="J354" t="s">
        <v>772</v>
      </c>
      <c r="K354">
        <v>488</v>
      </c>
    </row>
    <row r="355" spans="10:11">
      <c r="J355" t="s">
        <v>773</v>
      </c>
      <c r="K355">
        <v>170</v>
      </c>
    </row>
    <row r="356" spans="10:11">
      <c r="J356" t="s">
        <v>774</v>
      </c>
      <c r="K356" s="8">
        <v>3677</v>
      </c>
    </row>
    <row r="357" spans="10:11">
      <c r="J357" t="s">
        <v>775</v>
      </c>
      <c r="K357" s="8">
        <v>6674</v>
      </c>
    </row>
    <row r="358" spans="10:11">
      <c r="J358" t="s">
        <v>776</v>
      </c>
      <c r="K358" s="8">
        <v>5197</v>
      </c>
    </row>
    <row r="359" spans="10:11">
      <c r="J359" t="s">
        <v>777</v>
      </c>
      <c r="K359">
        <v>587</v>
      </c>
    </row>
    <row r="360" spans="10:11">
      <c r="J360" t="s">
        <v>778</v>
      </c>
      <c r="K360">
        <v>553</v>
      </c>
    </row>
    <row r="361" spans="10:11">
      <c r="J361" t="s">
        <v>779</v>
      </c>
      <c r="K361" s="8">
        <v>1693</v>
      </c>
    </row>
    <row r="362" spans="10:11">
      <c r="J362" t="s">
        <v>780</v>
      </c>
      <c r="K362">
        <v>220</v>
      </c>
    </row>
    <row r="363" spans="10:11">
      <c r="J363" t="s">
        <v>781</v>
      </c>
      <c r="K363" s="8">
        <v>6305</v>
      </c>
    </row>
    <row r="364" spans="10:11">
      <c r="J364" t="s">
        <v>782</v>
      </c>
      <c r="K364" s="8">
        <v>12145</v>
      </c>
    </row>
    <row r="365" spans="10:11">
      <c r="J365" t="s">
        <v>783</v>
      </c>
      <c r="K365" s="8">
        <v>3849</v>
      </c>
    </row>
    <row r="366" spans="10:11">
      <c r="J366" t="s">
        <v>784</v>
      </c>
      <c r="K366" s="8">
        <v>5482</v>
      </c>
    </row>
    <row r="367" spans="10:11">
      <c r="J367" t="s">
        <v>785</v>
      </c>
      <c r="K367">
        <v>319</v>
      </c>
    </row>
    <row r="368" spans="10:11">
      <c r="J368" t="s">
        <v>786</v>
      </c>
      <c r="K368">
        <v>159</v>
      </c>
    </row>
    <row r="369" spans="10:11">
      <c r="J369" t="s">
        <v>787</v>
      </c>
      <c r="K369" s="8">
        <v>1192</v>
      </c>
    </row>
    <row r="370" spans="10:11">
      <c r="J370" t="s">
        <v>788</v>
      </c>
      <c r="K370" s="8">
        <v>14550</v>
      </c>
    </row>
    <row r="377" spans="10:11" ht="14.25" customHeight="1"/>
  </sheetData>
  <mergeCells count="2">
    <mergeCell ref="A251:B251"/>
    <mergeCell ref="A253:B253"/>
  </mergeCells>
  <phoneticPr fontId="4" type="noConversion"/>
  <printOptions gridLines="1"/>
  <pageMargins left="0.75" right="0.75" top="1" bottom="1" header="0.5" footer="0.5"/>
  <pageSetup scale="67" fitToHeight="5" orientation="landscape" horizontalDpi="4294967293" r:id="rId1"/>
  <headerFooter alignWithMargins="0">
    <oddHeader>&amp;C&amp;"Arial,Bold"&amp;14Public Library System Branch Statistics FY05</oddHeader>
    <oddFooter>&amp;LMississippi Public Library Statistics, FY05, Branch Statistics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Funding by City and County</vt:lpstr>
      <vt:lpstr>County Funding Alph</vt:lpstr>
      <vt:lpstr>County Funding H-L</vt:lpstr>
      <vt:lpstr>Operations 05</vt:lpstr>
      <vt:lpstr>Operating Income 05</vt:lpstr>
      <vt:lpstr>Expenditures 05</vt:lpstr>
      <vt:lpstr>Materials 05</vt:lpstr>
      <vt:lpstr>Services 05</vt:lpstr>
      <vt:lpstr> Branch 05</vt:lpstr>
      <vt:lpstr>' Branch 05'!Print_Titles</vt:lpstr>
      <vt:lpstr>'County Funding Alph'!Print_Titles</vt:lpstr>
      <vt:lpstr>'County Funding H-L'!Print_Titles</vt:lpstr>
      <vt:lpstr>'Funding by City and County'!Print_Titles</vt:lpstr>
    </vt:vector>
  </TitlesOfParts>
  <Company>MLC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jnabzdyk</cp:lastModifiedBy>
  <cp:lastPrinted>2006-06-30T19:55:06Z</cp:lastPrinted>
  <dcterms:created xsi:type="dcterms:W3CDTF">2006-03-30T15:42:27Z</dcterms:created>
  <dcterms:modified xsi:type="dcterms:W3CDTF">2015-04-09T19:26:13Z</dcterms:modified>
</cp:coreProperties>
</file>