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1970" windowHeight="6450" firstSheet="8" activeTab="12"/>
  </bookViews>
  <sheets>
    <sheet name="County Codes" sheetId="12" r:id="rId1"/>
    <sheet name="System Codes" sheetId="13" r:id="rId2"/>
    <sheet name="Total Summary" sheetId="15" r:id="rId3"/>
    <sheet name="Operations" sheetId="1" r:id="rId4"/>
    <sheet name="Funding by City and County" sheetId="11" r:id="rId5"/>
    <sheet name="County Funding H-L" sheetId="2" r:id="rId6"/>
    <sheet name="County Funding Alph" sheetId="3" r:id="rId7"/>
    <sheet name="Operating Income" sheetId="4" r:id="rId8"/>
    <sheet name="Expenditures" sheetId="5" r:id="rId9"/>
    <sheet name="5 year comp" sheetId="16" r:id="rId10"/>
    <sheet name="Materials" sheetId="6" r:id="rId11"/>
    <sheet name="Services" sheetId="7" r:id="rId12"/>
    <sheet name="Branches" sheetId="8" r:id="rId13"/>
  </sheets>
  <definedNames>
    <definedName name="_xlnm.Print_Area" localSheetId="10">Materials!$A$1:$R$66</definedName>
    <definedName name="_xlnm.Print_Titles" localSheetId="12">Branches!$1:$3</definedName>
    <definedName name="_xlnm.Print_Titles" localSheetId="6">'County Funding Alph'!$1:$2</definedName>
    <definedName name="_xlnm.Print_Titles" localSheetId="5">'County Funding H-L'!$1:$2</definedName>
    <definedName name="_xlnm.Print_Titles" localSheetId="4">'Funding by City and County'!$1:$3</definedName>
  </definedNames>
  <calcPr calcId="125725" fullCalcOnLoad="1"/>
</workbook>
</file>

<file path=xl/calcChain.xml><?xml version="1.0" encoding="utf-8"?>
<calcChain xmlns="http://schemas.openxmlformats.org/spreadsheetml/2006/main">
  <c r="I7" i="15"/>
  <c r="D10"/>
  <c r="I17"/>
  <c r="D21"/>
  <c r="I23"/>
  <c r="I28"/>
  <c r="I30"/>
  <c r="I31" i="5"/>
  <c r="H5" i="7"/>
  <c r="J5"/>
  <c r="H6"/>
  <c r="J6"/>
  <c r="H7"/>
  <c r="J7"/>
  <c r="H8"/>
  <c r="J8"/>
  <c r="H9"/>
  <c r="J9"/>
  <c r="H10"/>
  <c r="J10"/>
  <c r="R10"/>
  <c r="H11"/>
  <c r="J11"/>
  <c r="H12"/>
  <c r="J12"/>
  <c r="H15"/>
  <c r="J15"/>
  <c r="H16"/>
  <c r="J16"/>
  <c r="H17"/>
  <c r="J17"/>
  <c r="H18"/>
  <c r="J18"/>
  <c r="H19"/>
  <c r="J19"/>
  <c r="H20"/>
  <c r="J20"/>
  <c r="H21"/>
  <c r="J21"/>
  <c r="H22"/>
  <c r="J22"/>
  <c r="H23"/>
  <c r="J23"/>
  <c r="H24"/>
  <c r="J24"/>
  <c r="H25"/>
  <c r="J25"/>
  <c r="H26"/>
  <c r="J26"/>
  <c r="H27"/>
  <c r="J27"/>
  <c r="H28"/>
  <c r="J28"/>
  <c r="H31"/>
  <c r="J31"/>
  <c r="H32"/>
  <c r="J32"/>
  <c r="H33"/>
  <c r="J33"/>
  <c r="H34"/>
  <c r="J34"/>
  <c r="H35"/>
  <c r="J35"/>
  <c r="H36"/>
  <c r="J36"/>
  <c r="H37"/>
  <c r="J37"/>
  <c r="H38"/>
  <c r="J38"/>
  <c r="H41"/>
  <c r="J41"/>
  <c r="H42"/>
  <c r="J42"/>
  <c r="H43"/>
  <c r="J43"/>
  <c r="H44"/>
  <c r="J44"/>
  <c r="H45"/>
  <c r="J45"/>
  <c r="H46"/>
  <c r="J46"/>
  <c r="H47"/>
  <c r="J47"/>
  <c r="H48"/>
  <c r="J48"/>
  <c r="H51"/>
  <c r="J51"/>
  <c r="H52"/>
  <c r="J52"/>
  <c r="H53"/>
  <c r="J53"/>
  <c r="H54"/>
  <c r="J54"/>
  <c r="H57"/>
  <c r="J57"/>
  <c r="H58"/>
  <c r="J58"/>
  <c r="H59"/>
  <c r="J59"/>
  <c r="H60"/>
  <c r="J60"/>
  <c r="H61"/>
  <c r="J61"/>
  <c r="H64"/>
  <c r="J64"/>
  <c r="H65"/>
  <c r="J65"/>
  <c r="B67"/>
  <c r="C67"/>
  <c r="D67"/>
  <c r="E67"/>
  <c r="F67"/>
  <c r="G67"/>
  <c r="S67"/>
  <c r="H67" s="1"/>
  <c r="I67"/>
  <c r="J67" s="1"/>
  <c r="K67"/>
  <c r="L67"/>
  <c r="M67"/>
  <c r="N67"/>
  <c r="O67"/>
  <c r="P67"/>
  <c r="Q67"/>
  <c r="R67"/>
  <c r="G4" i="6"/>
  <c r="J4"/>
  <c r="L4"/>
  <c r="M4" s="1"/>
  <c r="R4"/>
  <c r="G5"/>
  <c r="J5"/>
  <c r="L5" s="1"/>
  <c r="M5" s="1"/>
  <c r="R5"/>
  <c r="G6"/>
  <c r="J6"/>
  <c r="L6"/>
  <c r="M6" s="1"/>
  <c r="R6"/>
  <c r="G7"/>
  <c r="J7"/>
  <c r="L7" s="1"/>
  <c r="M7" s="1"/>
  <c r="R7"/>
  <c r="G8"/>
  <c r="J8"/>
  <c r="L8"/>
  <c r="M8" s="1"/>
  <c r="R8"/>
  <c r="G9"/>
  <c r="J9"/>
  <c r="L9" s="1"/>
  <c r="M9" s="1"/>
  <c r="R9"/>
  <c r="G10"/>
  <c r="J10"/>
  <c r="L10"/>
  <c r="M10" s="1"/>
  <c r="R10"/>
  <c r="G11"/>
  <c r="J11"/>
  <c r="L11" s="1"/>
  <c r="M11" s="1"/>
  <c r="R11"/>
  <c r="G14"/>
  <c r="J14"/>
  <c r="L14"/>
  <c r="M14" s="1"/>
  <c r="R14"/>
  <c r="G15"/>
  <c r="J15"/>
  <c r="L15" s="1"/>
  <c r="M15" s="1"/>
  <c r="R15"/>
  <c r="G16"/>
  <c r="J16"/>
  <c r="L16"/>
  <c r="M16" s="1"/>
  <c r="R16"/>
  <c r="G17"/>
  <c r="J17"/>
  <c r="L17" s="1"/>
  <c r="M17" s="1"/>
  <c r="R17"/>
  <c r="G18"/>
  <c r="J18"/>
  <c r="L18"/>
  <c r="M18" s="1"/>
  <c r="R18"/>
  <c r="G19"/>
  <c r="J19"/>
  <c r="L19" s="1"/>
  <c r="M19" s="1"/>
  <c r="R19"/>
  <c r="G20"/>
  <c r="J20"/>
  <c r="L20"/>
  <c r="M20" s="1"/>
  <c r="R20"/>
  <c r="G21"/>
  <c r="J21"/>
  <c r="L21" s="1"/>
  <c r="M21" s="1"/>
  <c r="R21"/>
  <c r="G22"/>
  <c r="J22"/>
  <c r="L22"/>
  <c r="M22" s="1"/>
  <c r="R22"/>
  <c r="G23"/>
  <c r="J23"/>
  <c r="L23" s="1"/>
  <c r="M23" s="1"/>
  <c r="R23"/>
  <c r="G24"/>
  <c r="J24"/>
  <c r="L24"/>
  <c r="M24" s="1"/>
  <c r="R24"/>
  <c r="G25"/>
  <c r="J25"/>
  <c r="L25" s="1"/>
  <c r="M25" s="1"/>
  <c r="R25"/>
  <c r="G26"/>
  <c r="J26"/>
  <c r="L26"/>
  <c r="M26" s="1"/>
  <c r="R26"/>
  <c r="G27"/>
  <c r="J27"/>
  <c r="L27" s="1"/>
  <c r="M27" s="1"/>
  <c r="R27"/>
  <c r="G30"/>
  <c r="J30"/>
  <c r="L30"/>
  <c r="M30" s="1"/>
  <c r="R30"/>
  <c r="G31"/>
  <c r="J31"/>
  <c r="L31" s="1"/>
  <c r="M31" s="1"/>
  <c r="R31"/>
  <c r="G32"/>
  <c r="J32"/>
  <c r="L32"/>
  <c r="M32" s="1"/>
  <c r="R32"/>
  <c r="G33"/>
  <c r="J33"/>
  <c r="L33" s="1"/>
  <c r="M33" s="1"/>
  <c r="R33"/>
  <c r="G34"/>
  <c r="J34"/>
  <c r="L34"/>
  <c r="M34" s="1"/>
  <c r="R34"/>
  <c r="G35"/>
  <c r="J35"/>
  <c r="L35" s="1"/>
  <c r="M35" s="1"/>
  <c r="R35"/>
  <c r="G36"/>
  <c r="J36"/>
  <c r="L36"/>
  <c r="M36" s="1"/>
  <c r="R36"/>
  <c r="G37"/>
  <c r="J37"/>
  <c r="L37" s="1"/>
  <c r="M37" s="1"/>
  <c r="R37"/>
  <c r="G40"/>
  <c r="J40"/>
  <c r="L40"/>
  <c r="M40" s="1"/>
  <c r="R40"/>
  <c r="G41"/>
  <c r="J41"/>
  <c r="L41" s="1"/>
  <c r="M41" s="1"/>
  <c r="R41"/>
  <c r="G42"/>
  <c r="J42"/>
  <c r="L42"/>
  <c r="M42" s="1"/>
  <c r="R42"/>
  <c r="G43"/>
  <c r="J43"/>
  <c r="L43" s="1"/>
  <c r="M43" s="1"/>
  <c r="R43"/>
  <c r="G44"/>
  <c r="J44"/>
  <c r="L44"/>
  <c r="M44" s="1"/>
  <c r="R44"/>
  <c r="G45"/>
  <c r="J45"/>
  <c r="L45" s="1"/>
  <c r="M45" s="1"/>
  <c r="R45"/>
  <c r="G46"/>
  <c r="J46"/>
  <c r="L46"/>
  <c r="M46" s="1"/>
  <c r="R46"/>
  <c r="G47"/>
  <c r="J47"/>
  <c r="L47" s="1"/>
  <c r="M47" s="1"/>
  <c r="R47"/>
  <c r="G50"/>
  <c r="J50"/>
  <c r="L50"/>
  <c r="M50" s="1"/>
  <c r="R50"/>
  <c r="G51"/>
  <c r="J51"/>
  <c r="L51" s="1"/>
  <c r="M51" s="1"/>
  <c r="R51"/>
  <c r="G52"/>
  <c r="J52"/>
  <c r="L52"/>
  <c r="M52" s="1"/>
  <c r="R52"/>
  <c r="G53"/>
  <c r="J53"/>
  <c r="L53" s="1"/>
  <c r="M53" s="1"/>
  <c r="R53"/>
  <c r="G56"/>
  <c r="J56"/>
  <c r="L56"/>
  <c r="M56" s="1"/>
  <c r="R56"/>
  <c r="G57"/>
  <c r="J57"/>
  <c r="L57" s="1"/>
  <c r="M57" s="1"/>
  <c r="R57"/>
  <c r="G58"/>
  <c r="J58"/>
  <c r="L58"/>
  <c r="M58" s="1"/>
  <c r="R58"/>
  <c r="G59"/>
  <c r="J59"/>
  <c r="L59" s="1"/>
  <c r="M59" s="1"/>
  <c r="R59"/>
  <c r="G60"/>
  <c r="J60"/>
  <c r="L60"/>
  <c r="M60" s="1"/>
  <c r="R60"/>
  <c r="G63"/>
  <c r="J63"/>
  <c r="L63" s="1"/>
  <c r="M63" s="1"/>
  <c r="R63"/>
  <c r="G64"/>
  <c r="J64"/>
  <c r="L64"/>
  <c r="M64" s="1"/>
  <c r="R64"/>
  <c r="B66"/>
  <c r="C66"/>
  <c r="D66"/>
  <c r="E66"/>
  <c r="F66"/>
  <c r="G66"/>
  <c r="H66"/>
  <c r="I66"/>
  <c r="J66" s="1"/>
  <c r="K66"/>
  <c r="T66"/>
  <c r="N66"/>
  <c r="O66"/>
  <c r="P66"/>
  <c r="Q66"/>
  <c r="R66"/>
  <c r="D5" i="5"/>
  <c r="I5"/>
  <c r="M5"/>
  <c r="O5"/>
  <c r="E5" s="1"/>
  <c r="J5"/>
  <c r="D6"/>
  <c r="O6" s="1"/>
  <c r="I6"/>
  <c r="M6"/>
  <c r="D7"/>
  <c r="I7"/>
  <c r="M7"/>
  <c r="O7"/>
  <c r="E7" s="1"/>
  <c r="J7"/>
  <c r="D8"/>
  <c r="O8" s="1"/>
  <c r="I8"/>
  <c r="M8"/>
  <c r="D9"/>
  <c r="I9"/>
  <c r="M9"/>
  <c r="O9"/>
  <c r="E9" s="1"/>
  <c r="J9"/>
  <c r="D10"/>
  <c r="O10" s="1"/>
  <c r="I10"/>
  <c r="M10"/>
  <c r="D11"/>
  <c r="I11"/>
  <c r="M11"/>
  <c r="O11"/>
  <c r="E11" s="1"/>
  <c r="J11"/>
  <c r="D12"/>
  <c r="O12" s="1"/>
  <c r="I12"/>
  <c r="M12"/>
  <c r="D15"/>
  <c r="I15"/>
  <c r="M15"/>
  <c r="O15"/>
  <c r="E15" s="1"/>
  <c r="J15"/>
  <c r="D16"/>
  <c r="O16" s="1"/>
  <c r="I16"/>
  <c r="M16"/>
  <c r="D17"/>
  <c r="I17"/>
  <c r="M17"/>
  <c r="O17"/>
  <c r="E17" s="1"/>
  <c r="J17"/>
  <c r="D18"/>
  <c r="O18" s="1"/>
  <c r="I18"/>
  <c r="M18"/>
  <c r="D19"/>
  <c r="I19"/>
  <c r="M19"/>
  <c r="O19"/>
  <c r="E19" s="1"/>
  <c r="J19"/>
  <c r="D20"/>
  <c r="O20" s="1"/>
  <c r="I20"/>
  <c r="M20"/>
  <c r="D21"/>
  <c r="I21"/>
  <c r="M21"/>
  <c r="O21"/>
  <c r="E21" s="1"/>
  <c r="J21"/>
  <c r="D22"/>
  <c r="O22" s="1"/>
  <c r="I22"/>
  <c r="M22"/>
  <c r="D23"/>
  <c r="I23"/>
  <c r="M23"/>
  <c r="O23"/>
  <c r="E23" s="1"/>
  <c r="J23"/>
  <c r="D24"/>
  <c r="O24" s="1"/>
  <c r="I24"/>
  <c r="M24"/>
  <c r="D25"/>
  <c r="I25"/>
  <c r="M25"/>
  <c r="O25"/>
  <c r="E25" s="1"/>
  <c r="J25"/>
  <c r="D26"/>
  <c r="O26" s="1"/>
  <c r="I26"/>
  <c r="M26"/>
  <c r="D27"/>
  <c r="I27"/>
  <c r="M27"/>
  <c r="O27"/>
  <c r="E27" s="1"/>
  <c r="J27"/>
  <c r="D28"/>
  <c r="O28" s="1"/>
  <c r="I28"/>
  <c r="M28"/>
  <c r="D31"/>
  <c r="M31"/>
  <c r="O31" s="1"/>
  <c r="D32"/>
  <c r="I32"/>
  <c r="M32"/>
  <c r="O32"/>
  <c r="E32" s="1"/>
  <c r="J32"/>
  <c r="D33"/>
  <c r="O33" s="1"/>
  <c r="I33"/>
  <c r="M33"/>
  <c r="D34"/>
  <c r="I34"/>
  <c r="M34"/>
  <c r="O34"/>
  <c r="E34" s="1"/>
  <c r="J34"/>
  <c r="D35"/>
  <c r="O35" s="1"/>
  <c r="I35"/>
  <c r="M35"/>
  <c r="D36"/>
  <c r="I36"/>
  <c r="M36"/>
  <c r="O36"/>
  <c r="E36" s="1"/>
  <c r="J36"/>
  <c r="D37"/>
  <c r="O37" s="1"/>
  <c r="I37"/>
  <c r="M37"/>
  <c r="D38"/>
  <c r="I38"/>
  <c r="M38"/>
  <c r="O38"/>
  <c r="E38" s="1"/>
  <c r="J38"/>
  <c r="D41"/>
  <c r="O41" s="1"/>
  <c r="I41"/>
  <c r="M41"/>
  <c r="D42"/>
  <c r="I42"/>
  <c r="M42"/>
  <c r="O42"/>
  <c r="E42" s="1"/>
  <c r="J42"/>
  <c r="D43"/>
  <c r="O43" s="1"/>
  <c r="I43"/>
  <c r="M43"/>
  <c r="D44"/>
  <c r="I44"/>
  <c r="M44"/>
  <c r="O44"/>
  <c r="E44" s="1"/>
  <c r="J44"/>
  <c r="D45"/>
  <c r="O45" s="1"/>
  <c r="I45"/>
  <c r="M45"/>
  <c r="D46"/>
  <c r="I46"/>
  <c r="M46"/>
  <c r="O46"/>
  <c r="E46" s="1"/>
  <c r="J46"/>
  <c r="D47"/>
  <c r="O47" s="1"/>
  <c r="I47"/>
  <c r="M47"/>
  <c r="D48"/>
  <c r="I48"/>
  <c r="M48"/>
  <c r="O48"/>
  <c r="E48" s="1"/>
  <c r="J48"/>
  <c r="D51"/>
  <c r="O51" s="1"/>
  <c r="I51"/>
  <c r="M51"/>
  <c r="D52"/>
  <c r="I52"/>
  <c r="M52"/>
  <c r="O52"/>
  <c r="E52" s="1"/>
  <c r="J52"/>
  <c r="D53"/>
  <c r="O53" s="1"/>
  <c r="I53"/>
  <c r="M53"/>
  <c r="D54"/>
  <c r="I54"/>
  <c r="M54"/>
  <c r="O54"/>
  <c r="E54" s="1"/>
  <c r="J54"/>
  <c r="D57"/>
  <c r="O57" s="1"/>
  <c r="I57"/>
  <c r="M57"/>
  <c r="D58"/>
  <c r="I58"/>
  <c r="M58"/>
  <c r="O58"/>
  <c r="E58" s="1"/>
  <c r="J58"/>
  <c r="D59"/>
  <c r="E59" s="1"/>
  <c r="M59"/>
  <c r="O59"/>
  <c r="N59" s="1"/>
  <c r="J59"/>
  <c r="D60"/>
  <c r="O60" s="1"/>
  <c r="I60"/>
  <c r="M60"/>
  <c r="D61"/>
  <c r="I61"/>
  <c r="M61"/>
  <c r="O61"/>
  <c r="E61" s="1"/>
  <c r="J61"/>
  <c r="D64"/>
  <c r="O64" s="1"/>
  <c r="I64"/>
  <c r="M64"/>
  <c r="D65"/>
  <c r="I65"/>
  <c r="M65"/>
  <c r="O65"/>
  <c r="E65" s="1"/>
  <c r="J65"/>
  <c r="B67"/>
  <c r="C67"/>
  <c r="D67"/>
  <c r="F67"/>
  <c r="G67"/>
  <c r="H67"/>
  <c r="I67"/>
  <c r="K67"/>
  <c r="L67"/>
  <c r="M67" s="1"/>
  <c r="P67"/>
  <c r="D4" i="4"/>
  <c r="E4"/>
  <c r="H4"/>
  <c r="J4"/>
  <c r="L4"/>
  <c r="M4"/>
  <c r="N4" s="1"/>
  <c r="D5"/>
  <c r="E5" s="1"/>
  <c r="H5"/>
  <c r="J5"/>
  <c r="L5"/>
  <c r="D6"/>
  <c r="E6"/>
  <c r="H6"/>
  <c r="J6"/>
  <c r="L6"/>
  <c r="M6"/>
  <c r="N6" s="1"/>
  <c r="D7"/>
  <c r="E7" s="1"/>
  <c r="H7"/>
  <c r="J7"/>
  <c r="L7"/>
  <c r="D8"/>
  <c r="E8"/>
  <c r="H8"/>
  <c r="J8"/>
  <c r="L8"/>
  <c r="M8"/>
  <c r="N8" s="1"/>
  <c r="D9"/>
  <c r="E9" s="1"/>
  <c r="H9"/>
  <c r="J9"/>
  <c r="L9"/>
  <c r="D10"/>
  <c r="E10"/>
  <c r="H10"/>
  <c r="J10"/>
  <c r="L10"/>
  <c r="M10"/>
  <c r="N10" s="1"/>
  <c r="D11"/>
  <c r="E11" s="1"/>
  <c r="H11"/>
  <c r="J11"/>
  <c r="L11"/>
  <c r="D14"/>
  <c r="E14"/>
  <c r="H14"/>
  <c r="J14"/>
  <c r="L14"/>
  <c r="M14"/>
  <c r="N14" s="1"/>
  <c r="D15"/>
  <c r="E15" s="1"/>
  <c r="H15"/>
  <c r="J15"/>
  <c r="L15"/>
  <c r="D16"/>
  <c r="E16"/>
  <c r="H16"/>
  <c r="J16"/>
  <c r="L16"/>
  <c r="M16"/>
  <c r="N16" s="1"/>
  <c r="D17"/>
  <c r="E17" s="1"/>
  <c r="H17"/>
  <c r="J17"/>
  <c r="L17"/>
  <c r="D18"/>
  <c r="E18"/>
  <c r="H18"/>
  <c r="J18"/>
  <c r="L18"/>
  <c r="M18"/>
  <c r="N18" s="1"/>
  <c r="D19"/>
  <c r="E19" s="1"/>
  <c r="H19"/>
  <c r="J19"/>
  <c r="L19"/>
  <c r="D20"/>
  <c r="E20"/>
  <c r="H20"/>
  <c r="J20"/>
  <c r="L20"/>
  <c r="M20"/>
  <c r="N20" s="1"/>
  <c r="D21"/>
  <c r="E21" s="1"/>
  <c r="H21"/>
  <c r="J21"/>
  <c r="L21"/>
  <c r="D22"/>
  <c r="E22"/>
  <c r="H22"/>
  <c r="J22"/>
  <c r="L22"/>
  <c r="M22"/>
  <c r="N22" s="1"/>
  <c r="D23"/>
  <c r="E23" s="1"/>
  <c r="H23"/>
  <c r="J23"/>
  <c r="L23"/>
  <c r="D24"/>
  <c r="E24"/>
  <c r="H24"/>
  <c r="J24"/>
  <c r="L24"/>
  <c r="M24"/>
  <c r="N24" s="1"/>
  <c r="D25"/>
  <c r="E25" s="1"/>
  <c r="H25"/>
  <c r="J25"/>
  <c r="L25"/>
  <c r="D26"/>
  <c r="E26"/>
  <c r="H26"/>
  <c r="J26"/>
  <c r="L26"/>
  <c r="M26"/>
  <c r="N26" s="1"/>
  <c r="D27"/>
  <c r="E27" s="1"/>
  <c r="H27"/>
  <c r="J27"/>
  <c r="L27"/>
  <c r="D30"/>
  <c r="E30"/>
  <c r="H30"/>
  <c r="J30"/>
  <c r="L30"/>
  <c r="M30"/>
  <c r="N30" s="1"/>
  <c r="D31"/>
  <c r="E31" s="1"/>
  <c r="H31"/>
  <c r="J31"/>
  <c r="L31"/>
  <c r="D32"/>
  <c r="E32"/>
  <c r="H32"/>
  <c r="J32"/>
  <c r="L32"/>
  <c r="M32"/>
  <c r="N32" s="1"/>
  <c r="D33"/>
  <c r="E33" s="1"/>
  <c r="H33"/>
  <c r="J33"/>
  <c r="L33"/>
  <c r="D34"/>
  <c r="E34"/>
  <c r="H34"/>
  <c r="J34"/>
  <c r="L34"/>
  <c r="M34"/>
  <c r="N34" s="1"/>
  <c r="D35"/>
  <c r="E35" s="1"/>
  <c r="H35"/>
  <c r="J35"/>
  <c r="L35"/>
  <c r="D36"/>
  <c r="E36"/>
  <c r="H36"/>
  <c r="J36"/>
  <c r="L36"/>
  <c r="M36"/>
  <c r="N36" s="1"/>
  <c r="D37"/>
  <c r="E37" s="1"/>
  <c r="H37"/>
  <c r="J37"/>
  <c r="L37"/>
  <c r="D40"/>
  <c r="E40"/>
  <c r="H40"/>
  <c r="J40"/>
  <c r="L40"/>
  <c r="M40"/>
  <c r="N40" s="1"/>
  <c r="D41"/>
  <c r="E41" s="1"/>
  <c r="H41"/>
  <c r="J41"/>
  <c r="L41"/>
  <c r="D42"/>
  <c r="E42"/>
  <c r="H42"/>
  <c r="J42"/>
  <c r="L42"/>
  <c r="M42"/>
  <c r="N42" s="1"/>
  <c r="D43"/>
  <c r="E43" s="1"/>
  <c r="H43"/>
  <c r="J43"/>
  <c r="L43"/>
  <c r="D44"/>
  <c r="E44"/>
  <c r="H44"/>
  <c r="J44"/>
  <c r="L44"/>
  <c r="M44"/>
  <c r="N44" s="1"/>
  <c r="D45"/>
  <c r="E45" s="1"/>
  <c r="H45"/>
  <c r="J45"/>
  <c r="L45"/>
  <c r="D46"/>
  <c r="E46"/>
  <c r="H46"/>
  <c r="J46"/>
  <c r="L46"/>
  <c r="M46"/>
  <c r="N46" s="1"/>
  <c r="D47"/>
  <c r="E47" s="1"/>
  <c r="H47"/>
  <c r="J47"/>
  <c r="L47"/>
  <c r="D50"/>
  <c r="E50"/>
  <c r="H50"/>
  <c r="J50"/>
  <c r="L50"/>
  <c r="M50"/>
  <c r="N50" s="1"/>
  <c r="D51"/>
  <c r="E51" s="1"/>
  <c r="F51"/>
  <c r="F66" s="1"/>
  <c r="H51"/>
  <c r="J51"/>
  <c r="L51"/>
  <c r="M51"/>
  <c r="N51" s="1"/>
  <c r="D52"/>
  <c r="E52" s="1"/>
  <c r="H52"/>
  <c r="J52"/>
  <c r="L52"/>
  <c r="D53"/>
  <c r="E53"/>
  <c r="H53"/>
  <c r="J53"/>
  <c r="L53"/>
  <c r="M53"/>
  <c r="N53" s="1"/>
  <c r="D56"/>
  <c r="E56" s="1"/>
  <c r="H56"/>
  <c r="J56"/>
  <c r="L56"/>
  <c r="D57"/>
  <c r="E57"/>
  <c r="F57"/>
  <c r="H57"/>
  <c r="J57"/>
  <c r="L57"/>
  <c r="M57"/>
  <c r="N57"/>
  <c r="D58"/>
  <c r="E58"/>
  <c r="H58"/>
  <c r="J58"/>
  <c r="L58"/>
  <c r="M58"/>
  <c r="N58" s="1"/>
  <c r="D59"/>
  <c r="E59" s="1"/>
  <c r="H59"/>
  <c r="J59"/>
  <c r="L59"/>
  <c r="D60"/>
  <c r="E60"/>
  <c r="H60"/>
  <c r="J60"/>
  <c r="L60"/>
  <c r="M60"/>
  <c r="N60" s="1"/>
  <c r="D63"/>
  <c r="E63" s="1"/>
  <c r="H63"/>
  <c r="J63"/>
  <c r="L63"/>
  <c r="D64"/>
  <c r="E64"/>
  <c r="H64"/>
  <c r="J64"/>
  <c r="L64"/>
  <c r="M64"/>
  <c r="N64" s="1"/>
  <c r="B66"/>
  <c r="C66"/>
  <c r="D66"/>
  <c r="P66"/>
  <c r="E66"/>
  <c r="G66"/>
  <c r="H66" s="1"/>
  <c r="I66"/>
  <c r="J66" s="1"/>
  <c r="K66"/>
  <c r="L66" s="1"/>
  <c r="M66"/>
  <c r="N66" s="1"/>
  <c r="O66"/>
  <c r="F3" i="3"/>
  <c r="F4"/>
  <c r="F5"/>
  <c r="F6"/>
  <c r="F7"/>
  <c r="F8"/>
  <c r="F9"/>
  <c r="F10"/>
  <c r="F11"/>
  <c r="G8"/>
  <c r="F12"/>
  <c r="F13"/>
  <c r="F14"/>
  <c r="G13"/>
  <c r="F15"/>
  <c r="F16"/>
  <c r="F17"/>
  <c r="G15"/>
  <c r="F18"/>
  <c r="F19"/>
  <c r="G18" s="1"/>
  <c r="F20"/>
  <c r="F21"/>
  <c r="F22"/>
  <c r="F23"/>
  <c r="F24"/>
  <c r="F25"/>
  <c r="G21"/>
  <c r="F26"/>
  <c r="F27"/>
  <c r="F28"/>
  <c r="F29"/>
  <c r="F30"/>
  <c r="F31"/>
  <c r="F32"/>
  <c r="F33"/>
  <c r="G32" s="1"/>
  <c r="F34"/>
  <c r="F35"/>
  <c r="G34"/>
  <c r="F36"/>
  <c r="F37"/>
  <c r="F38"/>
  <c r="F39"/>
  <c r="G38" s="1"/>
  <c r="F40"/>
  <c r="G40" s="1"/>
  <c r="F41"/>
  <c r="F42"/>
  <c r="F43"/>
  <c r="F47"/>
  <c r="F48"/>
  <c r="F49"/>
  <c r="F50"/>
  <c r="F51"/>
  <c r="F52"/>
  <c r="F53"/>
  <c r="F54"/>
  <c r="F55"/>
  <c r="G51"/>
  <c r="F56"/>
  <c r="F57"/>
  <c r="G56" s="1"/>
  <c r="F58"/>
  <c r="F59"/>
  <c r="F60"/>
  <c r="G59" s="1"/>
  <c r="F61"/>
  <c r="F62"/>
  <c r="F63"/>
  <c r="F64"/>
  <c r="F65"/>
  <c r="G65" s="1"/>
  <c r="F66"/>
  <c r="F67"/>
  <c r="F68"/>
  <c r="F69"/>
  <c r="F70"/>
  <c r="F71"/>
  <c r="G68"/>
  <c r="F72"/>
  <c r="F73"/>
  <c r="F74"/>
  <c r="G72"/>
  <c r="F75"/>
  <c r="F76"/>
  <c r="G75" s="1"/>
  <c r="F77"/>
  <c r="F78"/>
  <c r="F79"/>
  <c r="F80"/>
  <c r="F81"/>
  <c r="F82"/>
  <c r="F83"/>
  <c r="F84"/>
  <c r="G81"/>
  <c r="F85"/>
  <c r="F86"/>
  <c r="F87"/>
  <c r="F88"/>
  <c r="F89"/>
  <c r="G3" i="2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H4" i="11"/>
  <c r="H170" s="1"/>
  <c r="H5"/>
  <c r="H6"/>
  <c r="H9"/>
  <c r="H10"/>
  <c r="H12"/>
  <c r="H27"/>
  <c r="H28"/>
  <c r="H33"/>
  <c r="H39"/>
  <c r="H48"/>
  <c r="H50"/>
  <c r="H62"/>
  <c r="H63"/>
  <c r="H65"/>
  <c r="H66"/>
  <c r="H70"/>
  <c r="H72"/>
  <c r="H74"/>
  <c r="H79"/>
  <c r="H84"/>
  <c r="H85"/>
  <c r="H87"/>
  <c r="H91"/>
  <c r="H95"/>
  <c r="H96"/>
  <c r="H100"/>
  <c r="H101"/>
  <c r="H102"/>
  <c r="H103"/>
  <c r="H116"/>
  <c r="H118"/>
  <c r="H119"/>
  <c r="H124"/>
  <c r="H125"/>
  <c r="H127"/>
  <c r="H134"/>
  <c r="H138"/>
  <c r="H141"/>
  <c r="H144"/>
  <c r="H147"/>
  <c r="H151"/>
  <c r="H153"/>
  <c r="H155"/>
  <c r="H162"/>
  <c r="H163"/>
  <c r="H164"/>
  <c r="H166"/>
  <c r="H167"/>
  <c r="D170"/>
  <c r="G170"/>
  <c r="I4" i="1"/>
  <c r="J4"/>
  <c r="I5"/>
  <c r="J5"/>
  <c r="I6"/>
  <c r="J6"/>
  <c r="I7"/>
  <c r="J7"/>
  <c r="I8"/>
  <c r="J8"/>
  <c r="C9"/>
  <c r="I9"/>
  <c r="J9"/>
  <c r="J66" s="1"/>
  <c r="I10"/>
  <c r="J10"/>
  <c r="I11"/>
  <c r="J11"/>
  <c r="I14"/>
  <c r="J14"/>
  <c r="I15"/>
  <c r="J15"/>
  <c r="I16"/>
  <c r="J16"/>
  <c r="I17"/>
  <c r="J17"/>
  <c r="I18"/>
  <c r="J18"/>
  <c r="I19"/>
  <c r="I20"/>
  <c r="J20"/>
  <c r="I21"/>
  <c r="J21"/>
  <c r="I22"/>
  <c r="J22"/>
  <c r="I23"/>
  <c r="J23"/>
  <c r="I24"/>
  <c r="J24"/>
  <c r="I25"/>
  <c r="J25"/>
  <c r="I26"/>
  <c r="J26"/>
  <c r="I27"/>
  <c r="J27"/>
  <c r="I30"/>
  <c r="J30"/>
  <c r="I31"/>
  <c r="J31"/>
  <c r="I32"/>
  <c r="J32"/>
  <c r="C33"/>
  <c r="I33"/>
  <c r="J33"/>
  <c r="I34"/>
  <c r="J34"/>
  <c r="I35"/>
  <c r="J35"/>
  <c r="I36"/>
  <c r="J36"/>
  <c r="I37"/>
  <c r="J37"/>
  <c r="I40"/>
  <c r="J40"/>
  <c r="I41"/>
  <c r="J41"/>
  <c r="I42"/>
  <c r="J42"/>
  <c r="C43"/>
  <c r="I43"/>
  <c r="J43"/>
  <c r="I44"/>
  <c r="J44"/>
  <c r="I45"/>
  <c r="J45"/>
  <c r="I46"/>
  <c r="J46"/>
  <c r="I47"/>
  <c r="J47"/>
  <c r="I48"/>
  <c r="I49"/>
  <c r="I50"/>
  <c r="J50"/>
  <c r="I51"/>
  <c r="J51"/>
  <c r="C52"/>
  <c r="I52"/>
  <c r="J52"/>
  <c r="C53"/>
  <c r="I53"/>
  <c r="J53"/>
  <c r="I56"/>
  <c r="J56"/>
  <c r="I57"/>
  <c r="J57"/>
  <c r="I58"/>
  <c r="J58"/>
  <c r="I59"/>
  <c r="I60"/>
  <c r="J60"/>
  <c r="I63"/>
  <c r="J63"/>
  <c r="I64"/>
  <c r="J64"/>
  <c r="B66"/>
  <c r="C66"/>
  <c r="D66"/>
  <c r="E66"/>
  <c r="F66"/>
  <c r="G66"/>
  <c r="H66"/>
  <c r="I66"/>
  <c r="K66"/>
  <c r="L66" i="6" l="1"/>
  <c r="M66" s="1"/>
  <c r="O67" i="5"/>
  <c r="J67" s="1"/>
  <c r="N67"/>
  <c r="E64"/>
  <c r="N64"/>
  <c r="J64"/>
  <c r="E60"/>
  <c r="N60"/>
  <c r="J60"/>
  <c r="E57"/>
  <c r="N57"/>
  <c r="J57"/>
  <c r="E53"/>
  <c r="N53"/>
  <c r="J53"/>
  <c r="E51"/>
  <c r="N51"/>
  <c r="J51"/>
  <c r="E47"/>
  <c r="N47"/>
  <c r="J47"/>
  <c r="E45"/>
  <c r="N45"/>
  <c r="J45"/>
  <c r="E43"/>
  <c r="N43"/>
  <c r="J43"/>
  <c r="E41"/>
  <c r="N41"/>
  <c r="J41"/>
  <c r="E37"/>
  <c r="N37"/>
  <c r="J37"/>
  <c r="E35"/>
  <c r="N35"/>
  <c r="J35"/>
  <c r="E33"/>
  <c r="N33"/>
  <c r="J33"/>
  <c r="E31"/>
  <c r="N31"/>
  <c r="J31"/>
  <c r="E28"/>
  <c r="N28"/>
  <c r="J28"/>
  <c r="E26"/>
  <c r="N26"/>
  <c r="J26"/>
  <c r="E24"/>
  <c r="N24"/>
  <c r="J24"/>
  <c r="E22"/>
  <c r="N22"/>
  <c r="J22"/>
  <c r="E20"/>
  <c r="N20"/>
  <c r="J20"/>
  <c r="E18"/>
  <c r="N18"/>
  <c r="J18"/>
  <c r="E16"/>
  <c r="N16"/>
  <c r="J16"/>
  <c r="E12"/>
  <c r="N12"/>
  <c r="J12"/>
  <c r="E10"/>
  <c r="N10"/>
  <c r="J10"/>
  <c r="E8"/>
  <c r="N8"/>
  <c r="J8"/>
  <c r="E6"/>
  <c r="N6"/>
  <c r="J6"/>
  <c r="E67"/>
  <c r="M63" i="4"/>
  <c r="N63" s="1"/>
  <c r="M59"/>
  <c r="N59" s="1"/>
  <c r="M56"/>
  <c r="N56" s="1"/>
  <c r="M52"/>
  <c r="N52" s="1"/>
  <c r="M47"/>
  <c r="N47" s="1"/>
  <c r="M45"/>
  <c r="N45" s="1"/>
  <c r="M43"/>
  <c r="N43" s="1"/>
  <c r="M41"/>
  <c r="N41" s="1"/>
  <c r="M37"/>
  <c r="N37" s="1"/>
  <c r="M35"/>
  <c r="N35" s="1"/>
  <c r="M33"/>
  <c r="N33" s="1"/>
  <c r="M31"/>
  <c r="N31" s="1"/>
  <c r="M27"/>
  <c r="N27" s="1"/>
  <c r="M25"/>
  <c r="N25" s="1"/>
  <c r="M23"/>
  <c r="N23" s="1"/>
  <c r="M21"/>
  <c r="N21" s="1"/>
  <c r="M19"/>
  <c r="N19" s="1"/>
  <c r="M17"/>
  <c r="N17" s="1"/>
  <c r="M15"/>
  <c r="N15" s="1"/>
  <c r="M11"/>
  <c r="N11" s="1"/>
  <c r="M9"/>
  <c r="N9" s="1"/>
  <c r="M7"/>
  <c r="N7" s="1"/>
  <c r="M5"/>
  <c r="N5" s="1"/>
  <c r="N65" i="5"/>
  <c r="N61"/>
  <c r="N58"/>
  <c r="N54"/>
  <c r="N52"/>
  <c r="N48"/>
  <c r="N46"/>
  <c r="N44"/>
  <c r="N42"/>
  <c r="N38"/>
  <c r="N36"/>
  <c r="N34"/>
  <c r="N32"/>
  <c r="N27"/>
  <c r="N25"/>
  <c r="N23"/>
  <c r="N21"/>
  <c r="N19"/>
  <c r="N17"/>
  <c r="N15"/>
  <c r="N11"/>
  <c r="N9"/>
  <c r="N7"/>
  <c r="N5"/>
</calcChain>
</file>

<file path=xl/comments1.xml><?xml version="1.0" encoding="utf-8"?>
<comments xmlns="http://schemas.openxmlformats.org/spreadsheetml/2006/main">
  <authors>
    <author>lynn</author>
  </authors>
  <commentList>
    <comment ref="F1" authorId="0">
      <text>
        <r>
          <rPr>
            <b/>
            <sz val="8"/>
            <color indexed="81"/>
            <rFont val="Tahoma"/>
          </rPr>
          <t>lynn:</t>
        </r>
        <r>
          <rPr>
            <sz val="8"/>
            <color indexed="81"/>
            <rFont val="Tahoma"/>
          </rPr>
          <t xml:space="preserve">
look at databases and see if it's per/sys or per/branch</t>
        </r>
      </text>
    </comment>
  </commentList>
</comments>
</file>

<file path=xl/sharedStrings.xml><?xml version="1.0" encoding="utf-8"?>
<sst xmlns="http://schemas.openxmlformats.org/spreadsheetml/2006/main" count="2430" uniqueCount="1092">
  <si>
    <t>*Populations are given according to the U.S. 2002 Census for incorporated towns and cities and sorted from lowest to highest.  Towns not incorporated are assigned no population.</t>
  </si>
  <si>
    <t>Choctaw, Clay, Monroe, Webster</t>
  </si>
  <si>
    <t>Electronic Subscriptions</t>
  </si>
  <si>
    <t>Meridian-Lauderdale County Public Library System</t>
  </si>
  <si>
    <t>Library Operations</t>
  </si>
  <si>
    <t>Total HQ and Branches</t>
  </si>
  <si>
    <t>Bookmobiles</t>
  </si>
  <si>
    <t>Total Librarians</t>
  </si>
  <si>
    <t>Library Collection</t>
  </si>
  <si>
    <t>Books &amp; Serials</t>
  </si>
  <si>
    <t>Electronic Materials</t>
  </si>
  <si>
    <t>Audios</t>
  </si>
  <si>
    <t>Other Materials</t>
  </si>
  <si>
    <t>Total Materials</t>
  </si>
  <si>
    <t>ILL Provided</t>
  </si>
  <si>
    <t>ILL Received</t>
  </si>
  <si>
    <t>Total Library Visits</t>
  </si>
  <si>
    <t>Children's Program Attendance</t>
  </si>
  <si>
    <t>Public Internet Terminals</t>
  </si>
  <si>
    <t>Operating Income</t>
  </si>
  <si>
    <t>Local Funds</t>
  </si>
  <si>
    <t>Total Funds</t>
  </si>
  <si>
    <t>Total Hours Open Weekly</t>
  </si>
  <si>
    <t>Salaries and Wages</t>
  </si>
  <si>
    <t>E-books</t>
  </si>
  <si>
    <t xml:space="preserve">Total Staff </t>
  </si>
  <si>
    <t>Print &amp; Electronic Subscriptions</t>
  </si>
  <si>
    <t xml:space="preserve">Total Collection </t>
  </si>
  <si>
    <t>Other Library Services</t>
  </si>
  <si>
    <t>Other Operating</t>
  </si>
  <si>
    <t>Total Operating Expenditures</t>
  </si>
  <si>
    <t>Adults Program Attendance</t>
  </si>
  <si>
    <t>Note: Detailed information can be found on the following corresponding pages.</t>
  </si>
  <si>
    <t>Percentage</t>
  </si>
  <si>
    <t>Population Registered</t>
  </si>
  <si>
    <t>Number of</t>
  </si>
  <si>
    <t xml:space="preserve"> Children's Programs</t>
  </si>
  <si>
    <t xml:space="preserve"> Programs at Library</t>
  </si>
  <si>
    <t>Number of Programs Outside Library</t>
  </si>
  <si>
    <t>The following libraries are either in a larger city and part of its population or either unincorporated towns.</t>
  </si>
  <si>
    <t>Capital Income</t>
  </si>
  <si>
    <t>Operating Expenditures</t>
  </si>
  <si>
    <t>Staff</t>
  </si>
  <si>
    <t>Collection</t>
  </si>
  <si>
    <t>Printed Materials</t>
  </si>
  <si>
    <t>Staff Training</t>
  </si>
  <si>
    <t>Other Expenditures</t>
  </si>
  <si>
    <t>Total Other</t>
  </si>
  <si>
    <t>Hours Open Weekly</t>
  </si>
  <si>
    <t>Days          Weekly</t>
  </si>
  <si>
    <t xml:space="preserve">HQ and     Branches    </t>
  </si>
  <si>
    <t>ALA       Librarians</t>
  </si>
  <si>
    <t>Other       Librarians</t>
  </si>
  <si>
    <t>Other       Staff</t>
  </si>
  <si>
    <t>Total       Staff</t>
  </si>
  <si>
    <t>Other         Funds</t>
  </si>
  <si>
    <t>** Ad Valorem Assessment    FY2003</t>
  </si>
  <si>
    <t xml:space="preserve"> Ad Valorem Percentage     Received                  by System</t>
  </si>
  <si>
    <t>**Ad Valorem        Assessment     FY2004</t>
  </si>
  <si>
    <t>Average        Ad Valorem Per System</t>
  </si>
  <si>
    <t>*Millage from</t>
  </si>
  <si>
    <r>
      <t xml:space="preserve">* </t>
    </r>
    <r>
      <rPr>
        <sz val="10"/>
        <rFont val="Arial"/>
        <family val="2"/>
      </rPr>
      <t>As Reported by Library System</t>
    </r>
  </si>
  <si>
    <t>* As Reported by Library System</t>
  </si>
  <si>
    <t>*As Reported by Library System</t>
  </si>
  <si>
    <t>*Indirect  Local Funds</t>
  </si>
  <si>
    <t>Total          Income</t>
  </si>
  <si>
    <t>Library Systems by Population</t>
  </si>
  <si>
    <t>GROUP I - Up to 20,000</t>
  </si>
  <si>
    <t>Benton County Library System</t>
  </si>
  <si>
    <t>Carroll County Public Library System</t>
  </si>
  <si>
    <t>Harriette Person Memorial Library</t>
  </si>
  <si>
    <t>Humphreys County Library System</t>
  </si>
  <si>
    <t>Marks-Quitman County Public Library System</t>
  </si>
  <si>
    <t>Noxubee County Library</t>
  </si>
  <si>
    <t>Tallahatchie County Library</t>
  </si>
  <si>
    <t>Yalobusha County Public Library System</t>
  </si>
  <si>
    <t>Carnegie Public Library of Clarksdale and Coahoma County</t>
  </si>
  <si>
    <t>Elizabeth Jones Library</t>
  </si>
  <si>
    <t>Kemper-Newton Regional Library System</t>
  </si>
  <si>
    <t>Neshoba County Public Library</t>
  </si>
  <si>
    <t>Sunflower County Library</t>
  </si>
  <si>
    <t>Union County Library</t>
  </si>
  <si>
    <t>Waynesboro-Wayne County Library System</t>
  </si>
  <si>
    <t>Bolivar County Library System</t>
  </si>
  <si>
    <t>Copiah-Jefferson Regional Library</t>
  </si>
  <si>
    <t>East Mississippi Regional Library</t>
  </si>
  <si>
    <t>Greenwood-Leflore Public Library System</t>
  </si>
  <si>
    <t>Hancock County Library System</t>
  </si>
  <si>
    <t>Lamar County Library System</t>
  </si>
  <si>
    <t>Marshall County Library System</t>
  </si>
  <si>
    <t>Natchez Adams Wilkinson Library Service</t>
  </si>
  <si>
    <t>Pearl River County Library System</t>
  </si>
  <si>
    <t>South Delta Library Services</t>
  </si>
  <si>
    <t>South MS Regional Library</t>
  </si>
  <si>
    <t>Starkville-Oktibbeha County  Public Library System</t>
  </si>
  <si>
    <t>Warren County-Vicksburg Public Library</t>
  </si>
  <si>
    <t>Columbus-Lowndes Public Library</t>
  </si>
  <si>
    <t>Dixie Regional Library System</t>
  </si>
  <si>
    <t>Laurel-Jones County Library</t>
  </si>
  <si>
    <t>Lincoln-Lawrence-Franklin Regional Library</t>
  </si>
  <si>
    <t>Pine Forest Regional Library</t>
  </si>
  <si>
    <t>Washington County Library System</t>
  </si>
  <si>
    <t>Madison County Library System</t>
  </si>
  <si>
    <t>Meridian-Lauderdale County Public Library</t>
  </si>
  <si>
    <t>Pike-Amite-Walthall Library System</t>
  </si>
  <si>
    <t>The Library of Hattiesburg, Petal and Forrest County</t>
  </si>
  <si>
    <t>Tombigbee Regional Library System</t>
  </si>
  <si>
    <t>Lee-Itawamba Library System</t>
  </si>
  <si>
    <t>Mid-Mississippi Regional Library System</t>
  </si>
  <si>
    <t>Central Mississippi Regional Library System</t>
  </si>
  <si>
    <t>First Regional Library</t>
  </si>
  <si>
    <t>Harrison County Library System</t>
  </si>
  <si>
    <t>Jackson/Hinds Library System</t>
  </si>
  <si>
    <t>Jackson-George Regional Library</t>
  </si>
  <si>
    <t>Northeast Regional Library</t>
  </si>
  <si>
    <t>Blackmur Memorial Library</t>
  </si>
  <si>
    <t>Long Beach Public Library</t>
  </si>
  <si>
    <t>TOTALS</t>
  </si>
  <si>
    <t>Population</t>
  </si>
  <si>
    <t>ALA Librarians</t>
  </si>
  <si>
    <t>Other Staff</t>
  </si>
  <si>
    <t>Total Staff</t>
  </si>
  <si>
    <t>FTE</t>
  </si>
  <si>
    <t>Yearly Volunteer Hours</t>
  </si>
  <si>
    <t>INDEPENDENT LIBRARIES (see note)</t>
  </si>
  <si>
    <t>GROUP II - 20,001 to 40,000</t>
  </si>
  <si>
    <t>GROUP III - 40,001 to 60,000</t>
  </si>
  <si>
    <t>GROUP IV - 60,001 TO 80,000</t>
  </si>
  <si>
    <t>GROUP V - 80,001 to 125,000</t>
  </si>
  <si>
    <t>Library System</t>
  </si>
  <si>
    <t>County</t>
  </si>
  <si>
    <t>Ad Valorem Percentage Received by Library System</t>
  </si>
  <si>
    <t>FY2004 Funding Received from County By Library System</t>
  </si>
  <si>
    <t>Library Systems by Populations</t>
  </si>
  <si>
    <t>City</t>
  </si>
  <si>
    <t>Total Local Funds</t>
  </si>
  <si>
    <t>Local Per/Capita</t>
  </si>
  <si>
    <t>Federal Funds</t>
  </si>
  <si>
    <t>Federal Per/Capita</t>
  </si>
  <si>
    <t>State Funds</t>
  </si>
  <si>
    <t>Other Funds</t>
  </si>
  <si>
    <t>Other Per/Capita</t>
  </si>
  <si>
    <t>Total Per/Capita</t>
  </si>
  <si>
    <t>Capital Revenue</t>
  </si>
  <si>
    <t>Salaries</t>
  </si>
  <si>
    <t>Benefits</t>
  </si>
  <si>
    <t>Total</t>
  </si>
  <si>
    <t>Percent</t>
  </si>
  <si>
    <t>Printed</t>
  </si>
  <si>
    <t>Other</t>
  </si>
  <si>
    <t>Electronic</t>
  </si>
  <si>
    <t>Training</t>
  </si>
  <si>
    <t>Misc</t>
  </si>
  <si>
    <t>Capital Outlay</t>
  </si>
  <si>
    <t>Other Operating Expenditures</t>
  </si>
  <si>
    <t>Staffing</t>
  </si>
  <si>
    <t>Materials</t>
  </si>
  <si>
    <t>Total Print</t>
  </si>
  <si>
    <t>E-Books</t>
  </si>
  <si>
    <t>Audio</t>
  </si>
  <si>
    <t>Videos</t>
  </si>
  <si>
    <t>Databases</t>
  </si>
  <si>
    <t>Total Electronic</t>
  </si>
  <si>
    <t>Print Subscriptions</t>
  </si>
  <si>
    <t>Total Subscriptions</t>
  </si>
  <si>
    <t>Grand Total</t>
  </si>
  <si>
    <t>Per/Capita</t>
  </si>
  <si>
    <t>Materials Added</t>
  </si>
  <si>
    <t>Materials Withdrawn</t>
  </si>
  <si>
    <t>Other Library Requests</t>
  </si>
  <si>
    <t>Items Provided</t>
  </si>
  <si>
    <t>Requests by your library</t>
  </si>
  <si>
    <t>Items Received</t>
  </si>
  <si>
    <t>Reference Questions</t>
  </si>
  <si>
    <t>Library Visits</t>
  </si>
  <si>
    <t>Per Capita</t>
  </si>
  <si>
    <t>Registered Patrons</t>
  </si>
  <si>
    <t>No. Public Terminals</t>
  </si>
  <si>
    <t>Total Circulation</t>
  </si>
  <si>
    <t>Children's Circulation</t>
  </si>
  <si>
    <t>Interlibrary Loans</t>
  </si>
  <si>
    <t>Public Access</t>
  </si>
  <si>
    <t>Benton</t>
  </si>
  <si>
    <t>State Per/Capita</t>
  </si>
  <si>
    <t>Yalobusha</t>
  </si>
  <si>
    <t>Attendance at Children's</t>
  </si>
  <si>
    <t>Attendance at Outside</t>
  </si>
  <si>
    <t>Users Per Year</t>
  </si>
  <si>
    <t>Bolivar</t>
  </si>
  <si>
    <t>Coahoma</t>
  </si>
  <si>
    <t>Carroll</t>
  </si>
  <si>
    <t>Leflore</t>
  </si>
  <si>
    <t>Grenada</t>
  </si>
  <si>
    <t>Rankin</t>
  </si>
  <si>
    <t>Scott</t>
  </si>
  <si>
    <t>Simpson</t>
  </si>
  <si>
    <t>Smith</t>
  </si>
  <si>
    <t>East Mississippi Regional Library+A55</t>
  </si>
  <si>
    <t>Lowndes</t>
  </si>
  <si>
    <t>Copiah</t>
  </si>
  <si>
    <t>Jefferson</t>
  </si>
  <si>
    <t>Calhoun</t>
  </si>
  <si>
    <t>Chickasaw</t>
  </si>
  <si>
    <t>Pontotoc</t>
  </si>
  <si>
    <t>Clarke</t>
  </si>
  <si>
    <t>Jasper</t>
  </si>
  <si>
    <t>DeSoto</t>
  </si>
  <si>
    <t>Lafayette</t>
  </si>
  <si>
    <t>Panola</t>
  </si>
  <si>
    <t>Tate</t>
  </si>
  <si>
    <t>Tunica</t>
  </si>
  <si>
    <t>Hancock</t>
  </si>
  <si>
    <t>Claiborne</t>
  </si>
  <si>
    <t>Harrison</t>
  </si>
  <si>
    <t>Humphreys</t>
  </si>
  <si>
    <t>George</t>
  </si>
  <si>
    <t>Jackson</t>
  </si>
  <si>
    <t>Hinds</t>
  </si>
  <si>
    <t>Kemper</t>
  </si>
  <si>
    <t>Newton</t>
  </si>
  <si>
    <t>Lamar</t>
  </si>
  <si>
    <t>Jones</t>
  </si>
  <si>
    <t>Itawamba</t>
  </si>
  <si>
    <t>Lee</t>
  </si>
  <si>
    <t>Lincoln</t>
  </si>
  <si>
    <t>Lawrence</t>
  </si>
  <si>
    <t>Franklin</t>
  </si>
  <si>
    <t>Madison</t>
  </si>
  <si>
    <t>Quitman</t>
  </si>
  <si>
    <t>Marshall</t>
  </si>
  <si>
    <t>Square</t>
  </si>
  <si>
    <t>Date</t>
  </si>
  <si>
    <t>Last Year</t>
  </si>
  <si>
    <t>FY2003</t>
  </si>
  <si>
    <t>*Population</t>
  </si>
  <si>
    <t>Footage</t>
  </si>
  <si>
    <t>Built</t>
  </si>
  <si>
    <t>Renovation</t>
  </si>
  <si>
    <t>Circulation</t>
  </si>
  <si>
    <t>Starkville-Oktibbeha County Public Library System</t>
  </si>
  <si>
    <t>N/R</t>
  </si>
  <si>
    <t>1980's</t>
  </si>
  <si>
    <t>South Mississippi Regional Library</t>
  </si>
  <si>
    <t xml:space="preserve">Union County Library System </t>
  </si>
  <si>
    <t>1960's</t>
  </si>
  <si>
    <t>1950's</t>
  </si>
  <si>
    <t>1970's</t>
  </si>
  <si>
    <t>1900's</t>
  </si>
  <si>
    <t xml:space="preserve">Kemper-Newton Regional Library System </t>
  </si>
  <si>
    <t xml:space="preserve">First Regional Library </t>
  </si>
  <si>
    <t>Pike-Amite-Walthall  Library System</t>
  </si>
  <si>
    <t xml:space="preserve">Independent </t>
  </si>
  <si>
    <t>Copiah-Jefferson Regional Library System</t>
  </si>
  <si>
    <t>The Library of Hattiesburg, Petal &amp; Forrest County</t>
  </si>
  <si>
    <t>Union County Library System</t>
  </si>
  <si>
    <t>Independent</t>
  </si>
  <si>
    <t>Natchez Adams Wilkinson LibraryService</t>
  </si>
  <si>
    <t>Carnegie Public Library of Clarksdale and Coahoma Co.</t>
  </si>
  <si>
    <t xml:space="preserve">Northeast Regional Library </t>
  </si>
  <si>
    <t>Branch and City</t>
  </si>
  <si>
    <t>Polkville Public Library - Polkville</t>
  </si>
  <si>
    <t>Sturgis Public Library - Sturgis</t>
  </si>
  <si>
    <t>West Public Library - West</t>
  </si>
  <si>
    <t>Sebastopol Public Library - Sebastopol</t>
  </si>
  <si>
    <t>Pachuta Public Library - Pachuta</t>
  </si>
  <si>
    <t>Marietta Public Library - Marietta</t>
  </si>
  <si>
    <t>R.T. Prince Memorial Library - Mize</t>
  </si>
  <si>
    <t>Dr. Frank L. Leggett Public Library - Bassfield</t>
  </si>
  <si>
    <t>Margaret McRae Memorial Library - Tishomingo</t>
  </si>
  <si>
    <t>Rienzi Public Library - Rienzi</t>
  </si>
  <si>
    <t>Conner-Graham Memorial Library - Seminary</t>
  </si>
  <si>
    <t>Louin Public Library - Louin</t>
  </si>
  <si>
    <t>Robert W. Windom, Jr. Library - Georgetown</t>
  </si>
  <si>
    <t>Crosby Public Library - Crosby</t>
  </si>
  <si>
    <t>Puckett Public Library - Puckett</t>
  </si>
  <si>
    <t>D'Lo Public Library - D'Lo</t>
  </si>
  <si>
    <t>Lake Public Library - Lake</t>
  </si>
  <si>
    <t>Nance-McNeely Library - Myrtle</t>
  </si>
  <si>
    <t>New Hebron Public Library - New Hebron</t>
  </si>
  <si>
    <t>Enterprise Public Library - Enterprise</t>
  </si>
  <si>
    <t>Osyka Public Library - Osyka</t>
  </si>
  <si>
    <t>Artesia Public Library - Artesia</t>
  </si>
  <si>
    <t>Potts Camp Library - Potts Camp</t>
  </si>
  <si>
    <t>Franklin County Public Library - Meadville</t>
  </si>
  <si>
    <t>Sledge Public Library - Sledge</t>
  </si>
  <si>
    <t>Vista J. Daniel Memorial Library - Shuqualak</t>
  </si>
  <si>
    <t>Weir Public Library - Weir</t>
  </si>
  <si>
    <t>Hickory Flat Public Library - Hickory Flat</t>
  </si>
  <si>
    <t>Arcola Library - Arcola</t>
  </si>
  <si>
    <t>State Line Public Library - State Line</t>
  </si>
  <si>
    <t>Sherman Library - Sherman</t>
  </si>
  <si>
    <t>Bond Memorial Public Library (HQ) - Ashland</t>
  </si>
  <si>
    <t>Oakland Public Library - Oakland</t>
  </si>
  <si>
    <t>McLain Public Library - McLain</t>
  </si>
  <si>
    <t>Benoit Public Library - Benoit</t>
  </si>
  <si>
    <t>Scooba Public Library - Scooba</t>
  </si>
  <si>
    <t>Annie Thompson Jeffers Library - Bolton</t>
  </si>
  <si>
    <t>Rayner Memorial Library - Merigold</t>
  </si>
  <si>
    <t>Shubuta Public Library - Shubuta</t>
  </si>
  <si>
    <t>Crawford Branch Library - Crawford</t>
  </si>
  <si>
    <t>Ella Bess Austin Library - Terry</t>
  </si>
  <si>
    <t>Liberty Public Library - Liberty</t>
  </si>
  <si>
    <t>Blue Mountain Public Library - Blue Mountain</t>
  </si>
  <si>
    <t>Ruth B. French Library - Byhalia</t>
  </si>
  <si>
    <t>New Augusta Public Library - New Augusta</t>
  </si>
  <si>
    <t>Mathiston Public Library - Mathiston</t>
  </si>
  <si>
    <t>Isola Public Library - Isola</t>
  </si>
  <si>
    <t>Walnut Public Library - Walnut</t>
  </si>
  <si>
    <t>Kilmichael Public Library - Kilmichael</t>
  </si>
  <si>
    <t>Vaiden Public Library - Vaiden</t>
  </si>
  <si>
    <t>N/R (not reported)</t>
  </si>
  <si>
    <t>Maben Public Library - Maben</t>
  </si>
  <si>
    <t>Sandersville Public Library - Sandersville</t>
  </si>
  <si>
    <t>Mary Weems Parker Memorial Library - Heidelberg</t>
  </si>
  <si>
    <t>Jane Blain Brewer Memorial Library - Mt. Olive</t>
  </si>
  <si>
    <t>Carrollton-North Carrollton Public Library (HQ)</t>
  </si>
  <si>
    <t>Sam Lapidus Memorial Public Library - Crenshaw</t>
  </si>
  <si>
    <t>Coffeeville Public Library - Coffeeville (HQ)</t>
  </si>
  <si>
    <t>Evelyn Taylor Majure Library - Utica</t>
  </si>
  <si>
    <t>DeKalb Public Library - DeKalb</t>
  </si>
  <si>
    <t>William Estes Powell Memorial Library - Beaumont</t>
  </si>
  <si>
    <t>Leakesville Public Library - Leakesville</t>
  </si>
  <si>
    <t>Caledonia Branch Library - Caledonia</t>
  </si>
  <si>
    <t>Walnut Grove Public Library - Walnut Grove</t>
  </si>
  <si>
    <t>Bude Public Library - Bude</t>
  </si>
  <si>
    <t>Burnsville Public Library - Burnsville</t>
  </si>
  <si>
    <t>Richton Public Library - Richton (HQ)</t>
  </si>
  <si>
    <t>Edmondson Memorial Library - Vardaman</t>
  </si>
  <si>
    <t>Gloster Public Library - Gloster</t>
  </si>
  <si>
    <t>L. R. Boyer Memorial Library - Sumrall</t>
  </si>
  <si>
    <t>Robert C. Irwin Library - Tunica</t>
  </si>
  <si>
    <t>Duck Hill Public Library - Duck Hill</t>
  </si>
  <si>
    <t>Prentiss Public Library - Prentiss</t>
  </si>
  <si>
    <t>Inverness Public Library - Inverness</t>
  </si>
  <si>
    <t>Stonewall Public Library - Stonewall</t>
  </si>
  <si>
    <t>Brooksville Public Library - Brooksville</t>
  </si>
  <si>
    <t>Woodville Public Library - Woodville</t>
  </si>
  <si>
    <t>Goodman Public Library - Goodman</t>
  </si>
  <si>
    <t>Floyd J. Robinson - Raleigh</t>
  </si>
  <si>
    <t>Pickens Public Library - Pickens</t>
  </si>
  <si>
    <t>Evon A. Ford Library - Taylorsville</t>
  </si>
  <si>
    <t>Emily Jones Pointer Public Library - Como</t>
  </si>
  <si>
    <t>Tutwiler Library - Tutwiler</t>
  </si>
  <si>
    <t>Lois A. Flagg Public Library - Edwards</t>
  </si>
  <si>
    <t>Decatur Public Library - Decatur</t>
  </si>
  <si>
    <t>Pelahatchie Public Library - Pelahatchie</t>
  </si>
  <si>
    <t>Kevin Poole VanCleave Memorial Library - Centreville</t>
  </si>
  <si>
    <t>Jessie.J. Edwards Public Library - Coldwater</t>
  </si>
  <si>
    <t>Choctaw County Public Library - Ackerman</t>
  </si>
  <si>
    <t>Longie Dale Hamilton Memorial Library - Wesson</t>
  </si>
  <si>
    <t>Lawrence County Public Library - Monticello</t>
  </si>
  <si>
    <t>Raymond Library - Raymond</t>
  </si>
  <si>
    <t>Harriette Person Memorial Library - Port Gibson (HQ)</t>
  </si>
  <si>
    <t>Calhoun City Public Library - Calhoun City</t>
  </si>
  <si>
    <t>Walthall County Library - Tylertown</t>
  </si>
  <si>
    <t>Dorothy J. Lowe Memorial Library - Nettleton</t>
  </si>
  <si>
    <t>Belmont Public Library - Belmont</t>
  </si>
  <si>
    <t>Lexington Public Library - Lexington</t>
  </si>
  <si>
    <t>Marks-Quitman Public Library (HQ)</t>
  </si>
  <si>
    <t>Union Public Library - Union (HQ)</t>
  </si>
  <si>
    <t>Sardis Public Library - Sardis</t>
  </si>
  <si>
    <t>Magnolia Public Library - Magnolia</t>
  </si>
  <si>
    <t>Jesse Yancy Memorial Library - Bruce</t>
  </si>
  <si>
    <t>Mound Bayou Public Library - Mound Bayou</t>
  </si>
  <si>
    <t>Bay Springs Municipal Library - Bay Springs</t>
  </si>
  <si>
    <t>Jefferson County Library - Fayette</t>
  </si>
  <si>
    <t>Purvis Public Library - Purvis</t>
  </si>
  <si>
    <t>Webster County Public Library - Eupora</t>
  </si>
  <si>
    <t>Tchula Public Library - Tchula</t>
  </si>
  <si>
    <t>Lumberton Public Library - Lumberton</t>
  </si>
  <si>
    <t>Drew Public Library - Drew</t>
  </si>
  <si>
    <t>Sharkey-Issaquena County Library - Rolling Fork</t>
  </si>
  <si>
    <t>Ada S. Fant Memorial Library - Macon (HQ)</t>
  </si>
  <si>
    <t>Quitman Public Library - Quitman (HQ)</t>
  </si>
  <si>
    <t>Rosedale Public Library - Rosedale</t>
  </si>
  <si>
    <t>Mendenhall Public Library - Mendenhall</t>
  </si>
  <si>
    <t>Humphreys County Library - Belzoni (HQ)</t>
  </si>
  <si>
    <t>Poplarville Public Library - Poplarville</t>
  </si>
  <si>
    <t>Flora Public Library - Flora</t>
  </si>
  <si>
    <t>Florence Public Library - Florence</t>
  </si>
  <si>
    <t>R.E. Blackwell Memorial Library - Collins</t>
  </si>
  <si>
    <t>Lucedale - George County Public Library - Lucedale</t>
  </si>
  <si>
    <t>Dr. Robert T. Hollingsworth Library - Shelby</t>
  </si>
  <si>
    <t>Durant Public Library - Durant</t>
  </si>
  <si>
    <t>Okolona Carnegie Library - Okolona</t>
  </si>
  <si>
    <t>Itta Bena Library - Itta Bena</t>
  </si>
  <si>
    <t>Iuka Public Library - Iuka</t>
  </si>
  <si>
    <t>Horace Stansel Memorial Library - Ruleville</t>
  </si>
  <si>
    <t>Torrey Wood Memorial Library - Hollandale</t>
  </si>
  <si>
    <t>Anne Spencer Cox Library - Baldwyn</t>
  </si>
  <si>
    <t>Morton Public Library - Morton</t>
  </si>
  <si>
    <t>Ellisville Public Library - Ellisville</t>
  </si>
  <si>
    <t>J. Elliott McMullan Library - Newton</t>
  </si>
  <si>
    <t>Blackmur Memorial Library - Water Valley</t>
  </si>
  <si>
    <t>Itawamba County Pratt Memorial Library - Fulton</t>
  </si>
  <si>
    <t>Houston Carnegie Library - Houston</t>
  </si>
  <si>
    <t xml:space="preserve">Stone County Library - Wiggins </t>
  </si>
  <si>
    <t>Magee Public Library - Magee</t>
  </si>
  <si>
    <t>George Covington Memorial Library - Hazlehurst (HQ)</t>
  </si>
  <si>
    <t>Carthage-Leake County Library - Carthage</t>
  </si>
  <si>
    <t>Waynesboro Memorial Library - Waynesboro</t>
  </si>
  <si>
    <t>Winona-Montgomery County Library - Winona</t>
  </si>
  <si>
    <t>Leland Library - Leland</t>
  </si>
  <si>
    <t>Ripley Public Library - Ripley</t>
  </si>
  <si>
    <t>Pontotoc County Library - Pontotoc (HQ)</t>
  </si>
  <si>
    <t>J.T. Biggs, Jr. Memorial Library - Crystal Springs</t>
  </si>
  <si>
    <t>Forest Public Library - Forest</t>
  </si>
  <si>
    <t>G. Chastaine Flynt Memorial Library - Flowood</t>
  </si>
  <si>
    <t>Evans Memorial Library - Aberdeen</t>
  </si>
  <si>
    <t>Columbia-Marion County Library - Columbia (HQ)</t>
  </si>
  <si>
    <t>Richland Public Library - Richland</t>
  </si>
  <si>
    <t>Senatobia Public Library - Senatobia</t>
  </si>
  <si>
    <t>Pass Christian Public Library - Pass Christian</t>
  </si>
  <si>
    <t>St. Martin Public Library - Biloxi</t>
  </si>
  <si>
    <t>Amory Municipal Library - Amory</t>
  </si>
  <si>
    <t>Winston County Library - Louisville</t>
  </si>
  <si>
    <t>Attala County Library - Kosciusko (HQ)</t>
  </si>
  <si>
    <t>Batesville Public Library - Batesville</t>
  </si>
  <si>
    <t>D'Iberville Public Library - D'Iberville</t>
  </si>
  <si>
    <t>The Petal Library - Petal</t>
  </si>
  <si>
    <t>Jennie Stephens Smith Library - New Albany</t>
  </si>
  <si>
    <t>Hernando Public Library (HQ)</t>
  </si>
  <si>
    <t>Marshall County Library - Holly Springs (HQ)</t>
  </si>
  <si>
    <t>Bay St. Louis - Hancock County Library (HQ)</t>
  </si>
  <si>
    <t>George E. Allen Library - Booneville</t>
  </si>
  <si>
    <t>Lincoln County Public Library - Brookhaven (HQ)</t>
  </si>
  <si>
    <t>Margaret Reed Crosby Memorial Library - Picayune (HQ)</t>
  </si>
  <si>
    <t>Henry M. Seymour Library - Indianola (HQ)</t>
  </si>
  <si>
    <t>Ricks Memorial Library - Yazoo City (HQ)</t>
  </si>
  <si>
    <t>Bryan Public Library - West Point (HQ)</t>
  </si>
  <si>
    <t xml:space="preserve">Lafayette County &amp; Oxford Public Library </t>
  </si>
  <si>
    <t>Madison County - Canton Public Library (HQ)</t>
  </si>
  <si>
    <t>McComb Public Library (HQ)</t>
  </si>
  <si>
    <t>Robinson-Carpenter Memorial Library - Cleveland (HQ)</t>
  </si>
  <si>
    <t>Corinth Public Library (HQ)</t>
  </si>
  <si>
    <t>M.R. Dye Public Library - Horn Lake</t>
  </si>
  <si>
    <t>Elizabeth Jones Library - Grenada (HQ)</t>
  </si>
  <si>
    <t>Rebecca Baine Rigby Library - Madison</t>
  </si>
  <si>
    <t>Moss Point Public Library - Moss Point</t>
  </si>
  <si>
    <t>Kathleen McIlwain Public Library - Gautier</t>
  </si>
  <si>
    <t>Ocean Springs Public Library - Ocean Springs</t>
  </si>
  <si>
    <t>Brandon Public Library - Brandon</t>
  </si>
  <si>
    <t>Greenwood - Leflore Public Library - Greenwood (HQ)</t>
  </si>
  <si>
    <t>Judge George W. Armstrong Library - Natchez (HQ)</t>
  </si>
  <si>
    <t>Laurel-Jones County Library (HQ)</t>
  </si>
  <si>
    <t>Carnegie Public Library of Clarksdale and Coahoma Co. (HQ)</t>
  </si>
  <si>
    <t>Elsie E. Jurgens Memorial Library - Ridgeland</t>
  </si>
  <si>
    <t>Starkville Public Library - Starkville (HQ)</t>
  </si>
  <si>
    <t xml:space="preserve">Pearl Public Library  </t>
  </si>
  <si>
    <t>B.J. Chain Public Library - Olive Branch</t>
  </si>
  <si>
    <t>A. E. Wood Library - Clinton</t>
  </si>
  <si>
    <t>Columbus Public Library - Columbus (HQ)</t>
  </si>
  <si>
    <t>Pascagoula Public Library (HQ)</t>
  </si>
  <si>
    <t>Warren County-Vicksburg Public Library  (HQ)</t>
  </si>
  <si>
    <t>M. R. Davis Public Library - Southaven</t>
  </si>
  <si>
    <t>Lee County Library - Tupelo (HQ)</t>
  </si>
  <si>
    <t>Meridian-Lauderdale County Public Library (HQ)</t>
  </si>
  <si>
    <t>William Alexander Percy Memorial Library - Greenville (HQ)</t>
  </si>
  <si>
    <t>The Hattiesburg Library - Hattiesburg</t>
  </si>
  <si>
    <t>Biloxi Public Library - Biloxi</t>
  </si>
  <si>
    <t>Gulfport Public Library (HQ)</t>
  </si>
  <si>
    <t>Eudora Welty Library - Jackson (HQ)</t>
  </si>
  <si>
    <t>East Central Public Library - Pascagoula (Hurley)</t>
  </si>
  <si>
    <t xml:space="preserve">Pearlington Public Library  </t>
  </si>
  <si>
    <t>Kiln Library - Kiln</t>
  </si>
  <si>
    <t>Vancleave Public Library - Vancleave</t>
  </si>
  <si>
    <t>Hamilton Public Library - Hamilton</t>
  </si>
  <si>
    <t>Chalybeate Public Library - Walnut</t>
  </si>
  <si>
    <t>Jodie E. Wilson Library - Greenwood</t>
  </si>
  <si>
    <t>Whiterock Library - Jackson</t>
  </si>
  <si>
    <t>Alpha Center Library - McComb</t>
  </si>
  <si>
    <t xml:space="preserve">Bookmobile </t>
  </si>
  <si>
    <t>Fannie Lou Hamer Library (Albemarle) - Jackson</t>
  </si>
  <si>
    <t>William and Dolores Mauldin Library - McHenry</t>
  </si>
  <si>
    <t>Wren Public Library - Wren</t>
  </si>
  <si>
    <t>Conway Hall Library - Runnelstown</t>
  </si>
  <si>
    <t>Harrisville Public Library - Harrisville</t>
  </si>
  <si>
    <t>Progress Public Library - Progress</t>
  </si>
  <si>
    <t>Avon Library - Avon</t>
  </si>
  <si>
    <t>Glen Allan Library - Glen Allan</t>
  </si>
  <si>
    <t>Houlka Public Library - Houlka</t>
  </si>
  <si>
    <t>Division Street Study Center - Biloxi</t>
  </si>
  <si>
    <t>Medgar Evers Blvd. Branch Library - Jackson</t>
  </si>
  <si>
    <t>Sandhill Public Library - Sandhill</t>
  </si>
  <si>
    <t>Margaret Walker Alexander Library - Jackson</t>
  </si>
  <si>
    <t>Walls Public Library - Walls</t>
  </si>
  <si>
    <t>Northside Library - Jackson</t>
  </si>
  <si>
    <t>Beverly J. Brown Library - Jackson</t>
  </si>
  <si>
    <t>Northwest Point Reservoir Library - Brandon</t>
  </si>
  <si>
    <t>South Hills Library - Jackson</t>
  </si>
  <si>
    <t>Colonial Mart Library - Jackson</t>
  </si>
  <si>
    <t xml:space="preserve">West Biloxi Public Library - Biloxi  </t>
  </si>
  <si>
    <t>Orange Grove Public Library - Gulfport</t>
  </si>
  <si>
    <t xml:space="preserve">Hours </t>
  </si>
  <si>
    <t xml:space="preserve"> Open</t>
  </si>
  <si>
    <t>Lauderdale</t>
  </si>
  <si>
    <t>FY2004</t>
  </si>
  <si>
    <t>Meridian Mailibrary - Meridian</t>
  </si>
  <si>
    <t>Attala</t>
  </si>
  <si>
    <t>Holmes</t>
  </si>
  <si>
    <t>Leake</t>
  </si>
  <si>
    <t>Montgomery</t>
  </si>
  <si>
    <t>Winston</t>
  </si>
  <si>
    <t>Adams</t>
  </si>
  <si>
    <t>Wilkinson</t>
  </si>
  <si>
    <t>Neshoba</t>
  </si>
  <si>
    <t>Alcorn</t>
  </si>
  <si>
    <t>Prentiss</t>
  </si>
  <si>
    <t>Tippah</t>
  </si>
  <si>
    <t>Tishomingo</t>
  </si>
  <si>
    <t>Noxubee</t>
  </si>
  <si>
    <t>Attendance at Library Programs</t>
  </si>
  <si>
    <t>Abbeville town, Lafayette County</t>
  </si>
  <si>
    <t>Aberdeen city, Monroe County</t>
  </si>
  <si>
    <t>Ackerman town, Choctaw County</t>
  </si>
  <si>
    <t>Algoma town, Pontotoc County</t>
  </si>
  <si>
    <t>Alligator town, Bolivar County</t>
  </si>
  <si>
    <t>Amory city, Monroe County</t>
  </si>
  <si>
    <t>Anguilla town, Sharkey County</t>
  </si>
  <si>
    <t>Arcola town, Washington County</t>
  </si>
  <si>
    <t>Artesia town, Lowndes County</t>
  </si>
  <si>
    <t>Ashland town, Benton County</t>
  </si>
  <si>
    <t>Baldwyn city</t>
  </si>
  <si>
    <t>Lee County (part)</t>
  </si>
  <si>
    <t>Prentiss County (part)</t>
  </si>
  <si>
    <t>Bassfield town, Jefferson Davis County</t>
  </si>
  <si>
    <t>Batesville city, Panola County</t>
  </si>
  <si>
    <t>Bay St. Louis city, Hancock County</t>
  </si>
  <si>
    <t>Bay Springs city, Jasper County</t>
  </si>
  <si>
    <t>Beaumont town, Perry County</t>
  </si>
  <si>
    <t>Beauregard village, Copiah County</t>
  </si>
  <si>
    <t>Belmont town, Tishomingo County</t>
  </si>
  <si>
    <t>Belzoni city, Humphreys County</t>
  </si>
  <si>
    <t>Benoit town, Bolivar County</t>
  </si>
  <si>
    <t>Bentonia town, Yazoo County</t>
  </si>
  <si>
    <t>Beulah town, Bolivar County</t>
  </si>
  <si>
    <t>Big Creek village, Calhoun County</t>
  </si>
  <si>
    <t>Big Point CDP, Jackson County</t>
  </si>
  <si>
    <t>Biloxi city, Harrison County</t>
  </si>
  <si>
    <t>Blue Mountain town, Tippah County</t>
  </si>
  <si>
    <t>Blue Springs village, Union County</t>
  </si>
  <si>
    <t>Bogue Chitto CDP</t>
  </si>
  <si>
    <t>Kemper County (part)</t>
  </si>
  <si>
    <t>Neshoba County (part)</t>
  </si>
  <si>
    <t>Bolton town, Hinds County</t>
  </si>
  <si>
    <t>Booneville city, Prentiss County</t>
  </si>
  <si>
    <t>Boyle town, Bolivar County</t>
  </si>
  <si>
    <t>Brandon city, Rankin County</t>
  </si>
  <si>
    <t>Braxton village, Simpson County</t>
  </si>
  <si>
    <t>Brookhaven city, Lincoln County</t>
  </si>
  <si>
    <t>Brooksville town, Noxubee County</t>
  </si>
  <si>
    <t>Bruce town, Calhoun County</t>
  </si>
  <si>
    <t>Bude town, Franklin County</t>
  </si>
  <si>
    <t>Burnsville town, Tishomingo County</t>
  </si>
  <si>
    <t>Byhalia town, Marshall County</t>
  </si>
  <si>
    <t>Byram CDP, Hinds County</t>
  </si>
  <si>
    <t>Caledonia town, Lowndes County</t>
  </si>
  <si>
    <t>Calhoun City town, Calhoun County</t>
  </si>
  <si>
    <t>Canton city, Madison County</t>
  </si>
  <si>
    <t>Carrollton town, Carroll County</t>
  </si>
  <si>
    <t>Carthage city, Leake County</t>
  </si>
  <si>
    <t>Cary town, Sharkey County</t>
  </si>
  <si>
    <t>Centreville town</t>
  </si>
  <si>
    <t>Amite County (part)</t>
  </si>
  <si>
    <t>Wilkinson County (part)</t>
  </si>
  <si>
    <t>Charleston city, Tallahatchie County</t>
  </si>
  <si>
    <t>Chunky town, Newton County</t>
  </si>
  <si>
    <t>Clarksdale city, Coahoma County</t>
  </si>
  <si>
    <t>Cleveland city, Bolivar County</t>
  </si>
  <si>
    <t>Clinton city, Hinds County</t>
  </si>
  <si>
    <t>Coahoma town, Coahoma County</t>
  </si>
  <si>
    <t>Coffeeville town, Yalobusha County</t>
  </si>
  <si>
    <t>Coldwater town, Tate County</t>
  </si>
  <si>
    <t>Collins city, Covington County</t>
  </si>
  <si>
    <t>Collinsville CDP, Lauderdale County</t>
  </si>
  <si>
    <t>Columbia city, Marion County</t>
  </si>
  <si>
    <t>Columbus city, Lowndes County</t>
  </si>
  <si>
    <t>Columbus AFB CDP, Lowndes County</t>
  </si>
  <si>
    <t>Como town, Panola County</t>
  </si>
  <si>
    <t>Conehatta CDP, Newton County</t>
  </si>
  <si>
    <t>Corinth city, Alcorn County</t>
  </si>
  <si>
    <t>Courtland town, Panola County</t>
  </si>
  <si>
    <t>Crawford town, Lowndes County</t>
  </si>
  <si>
    <t>Crenshaw town</t>
  </si>
  <si>
    <t>Panola County (part)</t>
  </si>
  <si>
    <t>Quitman County (part)</t>
  </si>
  <si>
    <t>Crosby town</t>
  </si>
  <si>
    <t>Crowder town</t>
  </si>
  <si>
    <t>Cruger town, Holmes County</t>
  </si>
  <si>
    <t>Crystal Springs city, Copiah County</t>
  </si>
  <si>
    <t>Decatur town, Newton County</t>
  </si>
  <si>
    <t>De Kalb town, Kemper County</t>
  </si>
  <si>
    <t>Derma town, Calhoun County</t>
  </si>
  <si>
    <t>Diamondhead CDP, Hancock County</t>
  </si>
  <si>
    <t>D'Iberville city, Harrison County</t>
  </si>
  <si>
    <t>D'Lo town, Simpson County</t>
  </si>
  <si>
    <t>Doddsville town, Sunflower County</t>
  </si>
  <si>
    <t>Drew city, Sunflower County</t>
  </si>
  <si>
    <t>Duck Hill town, Montgomery County</t>
  </si>
  <si>
    <t>Dumas town, Tippah County</t>
  </si>
  <si>
    <t>Duncan town, Bolivar County</t>
  </si>
  <si>
    <t>Durant city, Holmes County</t>
  </si>
  <si>
    <t>Ecru town, Pontotoc County</t>
  </si>
  <si>
    <t>Eden village, Yazoo County</t>
  </si>
  <si>
    <t>Edwards town, Hinds County</t>
  </si>
  <si>
    <t>Ellisville city, Jones County</t>
  </si>
  <si>
    <t>Enterprise town, Clarke County</t>
  </si>
  <si>
    <t>Escatawpa CDP, Jackson County</t>
  </si>
  <si>
    <t>Ethel town, Attala County</t>
  </si>
  <si>
    <t>Eupora city, Webster County</t>
  </si>
  <si>
    <t>Falcon town, Quitman County</t>
  </si>
  <si>
    <t>Falkner town, Tippah County</t>
  </si>
  <si>
    <t>Farmington town, Alcorn County</t>
  </si>
  <si>
    <t>Fayette city, Jefferson County</t>
  </si>
  <si>
    <t>Flora town, Madison County</t>
  </si>
  <si>
    <t>Florence town, Rankin County</t>
  </si>
  <si>
    <t>Flowood city, Rankin County</t>
  </si>
  <si>
    <t>Forest city, Scott County</t>
  </si>
  <si>
    <t>French Camp town, Choctaw County</t>
  </si>
  <si>
    <t>Friars Point town, Coahoma County</t>
  </si>
  <si>
    <t>Fulton city, Itawamba County</t>
  </si>
  <si>
    <t>Gattman village, Monroe County</t>
  </si>
  <si>
    <t>Gautier city, Jackson County</t>
  </si>
  <si>
    <t>Georgetown town, Copiah County</t>
  </si>
  <si>
    <t>Glen town, Alcorn County</t>
  </si>
  <si>
    <t>Glendora village, Tallahatchie County</t>
  </si>
  <si>
    <t>Gloster town, Amite County</t>
  </si>
  <si>
    <t>Golden town, Tishomingo County</t>
  </si>
  <si>
    <t>Goodman town, Holmes County</t>
  </si>
  <si>
    <t>Greenville city, Washington County</t>
  </si>
  <si>
    <t>Greenwood city, Leflore County</t>
  </si>
  <si>
    <t>Grenada city, Grenada County</t>
  </si>
  <si>
    <t>Gulf Hills CDP, Jackson County</t>
  </si>
  <si>
    <t>Gulf Park Estates CDP, Jackson County</t>
  </si>
  <si>
    <t>Gulfport city, Harrison County</t>
  </si>
  <si>
    <t>Gunnison town, Bolivar County</t>
  </si>
  <si>
    <t>Guntown town, Lee County</t>
  </si>
  <si>
    <t>Hatley town, Monroe County</t>
  </si>
  <si>
    <t>Hattiesburg city</t>
  </si>
  <si>
    <t>Forrest County (part)</t>
  </si>
  <si>
    <t>Lamar County (part)</t>
  </si>
  <si>
    <t>Hazlehurst city, Copiah County</t>
  </si>
  <si>
    <t>Heidelberg town, Jasper County</t>
  </si>
  <si>
    <t>Helena CDP, Jackson County</t>
  </si>
  <si>
    <t>Hernando city, DeSoto County</t>
  </si>
  <si>
    <t>Hickory town, Newton County</t>
  </si>
  <si>
    <t>Hickory Flat town, Benton County</t>
  </si>
  <si>
    <t>Hickory Hills CDP, Jackson County</t>
  </si>
  <si>
    <t>Hollandale city, Washington County</t>
  </si>
  <si>
    <t>Holly Springs city, Marshall County</t>
  </si>
  <si>
    <t>Horn Lake city, DeSoto County</t>
  </si>
  <si>
    <t>Houston city, Chickasaw County</t>
  </si>
  <si>
    <t>Hurley CDP, Jackson County</t>
  </si>
  <si>
    <t>Indianola city, Sunflower County</t>
  </si>
  <si>
    <t>Inverness town, Sunflower County</t>
  </si>
  <si>
    <t>Isola town, Humphreys County</t>
  </si>
  <si>
    <t>Itta Bena city, Leflore County</t>
  </si>
  <si>
    <t>Iuka city, Tishomingo County</t>
  </si>
  <si>
    <t>Jackson city</t>
  </si>
  <si>
    <t>Hinds County (part)</t>
  </si>
  <si>
    <t>Madison County (part)</t>
  </si>
  <si>
    <t>Rankin County (part)</t>
  </si>
  <si>
    <t>Jonestown town, Coahoma County</t>
  </si>
  <si>
    <t>Jumpertown town, Prentiss County</t>
  </si>
  <si>
    <t>Kilmichael town, Montgomery County</t>
  </si>
  <si>
    <t>Kiln CDP, Hancock County</t>
  </si>
  <si>
    <t>Kosciusko city, Attala County</t>
  </si>
  <si>
    <t>Kossuth village, Alcorn County</t>
  </si>
  <si>
    <t>Lake town</t>
  </si>
  <si>
    <t>Newton County (part)</t>
  </si>
  <si>
    <t>Scott County (part)</t>
  </si>
  <si>
    <t>Lambert town, Quitman County</t>
  </si>
  <si>
    <t>Latimer CDP, Jackson County</t>
  </si>
  <si>
    <t>Laurel city, Jones County</t>
  </si>
  <si>
    <t>Leakesville town, Greene County</t>
  </si>
  <si>
    <t>Learned town, Hinds County</t>
  </si>
  <si>
    <t>Leland city, Washington County</t>
  </si>
  <si>
    <t>Lena town, Leake County</t>
  </si>
  <si>
    <t>Lexington city, Holmes County</t>
  </si>
  <si>
    <t>Liberty town, Amite County</t>
  </si>
  <si>
    <t>Long Beach city, Harrison County</t>
  </si>
  <si>
    <t>Louin town, Jasper County</t>
  </si>
  <si>
    <t>Louise town, Humphreys County</t>
  </si>
  <si>
    <t>Louisville city, Winston County</t>
  </si>
  <si>
    <t>Lucedale city, George County</t>
  </si>
  <si>
    <t>Lula town, Coahoma County</t>
  </si>
  <si>
    <t>Lumberton city</t>
  </si>
  <si>
    <t>Pearl River County (part)</t>
  </si>
  <si>
    <t>Lyman CDP, Harrison County</t>
  </si>
  <si>
    <t>Lynchburg CDP, DeSoto County</t>
  </si>
  <si>
    <t>Lyon town, Coahoma County</t>
  </si>
  <si>
    <t>Maben town</t>
  </si>
  <si>
    <t>Oktibbeha County (part)</t>
  </si>
  <si>
    <t>Webster County (part)</t>
  </si>
  <si>
    <t>McComb city, Pike County</t>
  </si>
  <si>
    <t>McCool town, Attala County</t>
  </si>
  <si>
    <t>McLain town, Greene County</t>
  </si>
  <si>
    <t>Macon city, Noxubee County</t>
  </si>
  <si>
    <t>Madison city, Madison County</t>
  </si>
  <si>
    <t>Magee city, Simpson County</t>
  </si>
  <si>
    <t>Magnolia city, Pike County</t>
  </si>
  <si>
    <t>Mantachie town, Itawamba County</t>
  </si>
  <si>
    <t>Mantee village, Webster County</t>
  </si>
  <si>
    <t>Marietta town, Prentiss County</t>
  </si>
  <si>
    <t>Marion town, Lauderdale County</t>
  </si>
  <si>
    <t>Marks city, Quitman County</t>
  </si>
  <si>
    <t>Mathiston town</t>
  </si>
  <si>
    <t>Choctaw County (part)</t>
  </si>
  <si>
    <t>Mayersville town, Issaquena County</t>
  </si>
  <si>
    <t>Meadville town, Franklin County</t>
  </si>
  <si>
    <t>Memphis village, DeSoto County</t>
  </si>
  <si>
    <t>Mendenhall city, Simpson County</t>
  </si>
  <si>
    <t>Meridian city, Lauderdale County</t>
  </si>
  <si>
    <t>Metcalfe town, Washington County</t>
  </si>
  <si>
    <t>Mize town, Smith County</t>
  </si>
  <si>
    <t>Monticello town, Lawrence County</t>
  </si>
  <si>
    <t>Montrose town, Jasper County</t>
  </si>
  <si>
    <t>Moorhead city, Sunflower County</t>
  </si>
  <si>
    <t>Morgan City town, Leflore County</t>
  </si>
  <si>
    <t>Morton city, Scott County</t>
  </si>
  <si>
    <t>Moss Point city, Jackson County</t>
  </si>
  <si>
    <t>Mound Bayou city, Bolivar County</t>
  </si>
  <si>
    <t>Mount Olive town, Covington County</t>
  </si>
  <si>
    <t>Myrtle town, Union County</t>
  </si>
  <si>
    <t>Natchez city, Adams County</t>
  </si>
  <si>
    <t>Nellieburg CDP, Lauderdale County</t>
  </si>
  <si>
    <t>Nettleton town</t>
  </si>
  <si>
    <t>Monroe County (part)</t>
  </si>
  <si>
    <t>New Albany city, Union County</t>
  </si>
  <si>
    <t>New Augusta town, Perry County</t>
  </si>
  <si>
    <t>New Hebron town, Lawrence County</t>
  </si>
  <si>
    <t>New Hope CDP, Lowndes County</t>
  </si>
  <si>
    <t>New Houlka town, Chickasaw County</t>
  </si>
  <si>
    <t>Newton city, Newton County</t>
  </si>
  <si>
    <t>North Carrollton town, Carroll County</t>
  </si>
  <si>
    <t>North Tunica CDP, Tunica County</t>
  </si>
  <si>
    <t>Noxapater town, Winston County</t>
  </si>
  <si>
    <t>Oakland town, Yalobusha County</t>
  </si>
  <si>
    <t>Ocean Springs city, Jackson County</t>
  </si>
  <si>
    <t>Okolona city, Chickasaw County</t>
  </si>
  <si>
    <t>Olive Branch city, DeSoto County</t>
  </si>
  <si>
    <t>Osyka town, Pike County</t>
  </si>
  <si>
    <t>Oxford city, Lafayette County</t>
  </si>
  <si>
    <t>Pace town, Bolivar County</t>
  </si>
  <si>
    <t>Pachuta town, Clarke County</t>
  </si>
  <si>
    <t>Paden village, Tishomingo County</t>
  </si>
  <si>
    <t>Pascagoula city, Jackson County</t>
  </si>
  <si>
    <t>Pass Christian city, Harrison County</t>
  </si>
  <si>
    <t>Pearl city, Rankin County</t>
  </si>
  <si>
    <t>Pearlington CDP, Hancock County</t>
  </si>
  <si>
    <t>Pearl River CDP, Neshoba County</t>
  </si>
  <si>
    <t>Pelahatchie town, Rankin County</t>
  </si>
  <si>
    <t>Petal city, Forrest County</t>
  </si>
  <si>
    <t>Philadelphia city, Neshoba County</t>
  </si>
  <si>
    <t>Picayune city, Pearl River County</t>
  </si>
  <si>
    <t>Pickens town, Holmes County</t>
  </si>
  <si>
    <t>Pittsboro village, Calhoun County</t>
  </si>
  <si>
    <t>Plantersville town, Lee County</t>
  </si>
  <si>
    <t>Polkville village, Smith County</t>
  </si>
  <si>
    <t>Pontotoc city, Pontotoc County</t>
  </si>
  <si>
    <t>Pope village, Panola County</t>
  </si>
  <si>
    <t>Poplarville city, Pearl River County</t>
  </si>
  <si>
    <t>Port Gibson city, Claiborne County</t>
  </si>
  <si>
    <t>Potts Camp town, Marshall County</t>
  </si>
  <si>
    <t>Prentiss town, Jefferson Davis County</t>
  </si>
  <si>
    <t>Puckett village, Rankin County</t>
  </si>
  <si>
    <t>Purvis city, Lamar County</t>
  </si>
  <si>
    <t>Quitman city, Clarke County</t>
  </si>
  <si>
    <t>Raleigh town, Smith County</t>
  </si>
  <si>
    <t>Raymond city, Hinds County</t>
  </si>
  <si>
    <t>Redwater CDP, Leake County</t>
  </si>
  <si>
    <t>Renova town, Bolivar County</t>
  </si>
  <si>
    <t>Richland city, Rankin County</t>
  </si>
  <si>
    <t>Richton town, Perry County</t>
  </si>
  <si>
    <t>Ridgeland city, Madison County</t>
  </si>
  <si>
    <t>Rienzi town, Alcorn County</t>
  </si>
  <si>
    <t>Ripley city, Tippah County</t>
  </si>
  <si>
    <t>Rolling Fork city, Sharkey County</t>
  </si>
  <si>
    <t>Rosedale city, Bolivar County</t>
  </si>
  <si>
    <t>Roxie town, Franklin County</t>
  </si>
  <si>
    <t>Ruleville city, Sunflower County</t>
  </si>
  <si>
    <t>St. Martin CDP, Jackson County</t>
  </si>
  <si>
    <t>Sallis town, Attala County</t>
  </si>
  <si>
    <t>Saltillo town, Lee County</t>
  </si>
  <si>
    <t>Sandersville town, Jones County</t>
  </si>
  <si>
    <t>Sardis town, Panola County</t>
  </si>
  <si>
    <t>Satartia village, Yazoo County</t>
  </si>
  <si>
    <t>Saucier CDP, Harrison County</t>
  </si>
  <si>
    <t>Schlater town, Leflore County</t>
  </si>
  <si>
    <t>Scooba town, Kemper County</t>
  </si>
  <si>
    <t>Sebastopol town, Scott County</t>
  </si>
  <si>
    <t>Seminary town, Covington County</t>
  </si>
  <si>
    <t>Senatobia city, Tate County</t>
  </si>
  <si>
    <t>Shannon town, Lee County</t>
  </si>
  <si>
    <t>Shaw city</t>
  </si>
  <si>
    <t>Bolivar County (part)</t>
  </si>
  <si>
    <t>Sunflower County (part)</t>
  </si>
  <si>
    <t>Shelby city, Bolivar County</t>
  </si>
  <si>
    <t>Sherman town</t>
  </si>
  <si>
    <t>Pontotoc County (part)</t>
  </si>
  <si>
    <t>Union County (part)</t>
  </si>
  <si>
    <t>Shoreline Park CDP, Hancock County</t>
  </si>
  <si>
    <t>Shubuta town, Clarke County</t>
  </si>
  <si>
    <t>Shuqualak town, Noxubee County</t>
  </si>
  <si>
    <t>Sidon town, Leflore County</t>
  </si>
  <si>
    <t>Silver City town, Humphreys County</t>
  </si>
  <si>
    <t>Silver Creek town, Lawrence County</t>
  </si>
  <si>
    <t>Slate Springs village, Calhoun County</t>
  </si>
  <si>
    <t>Sledge town, Quitman County</t>
  </si>
  <si>
    <t>Smithville town, Monroe County</t>
  </si>
  <si>
    <t>Snow Lake Shores town, Benton County</t>
  </si>
  <si>
    <t>Soso town, Jones County</t>
  </si>
  <si>
    <t>Southaven city, DeSoto County</t>
  </si>
  <si>
    <t>Standing Pine CDP, Leake County</t>
  </si>
  <si>
    <t>Starkville city, Oktibbeha County</t>
  </si>
  <si>
    <t>State Line town</t>
  </si>
  <si>
    <t>Greene County (part)</t>
  </si>
  <si>
    <t>Wayne County (part)</t>
  </si>
  <si>
    <t>Stonewall town, Clarke County</t>
  </si>
  <si>
    <t>Sturgis town, Oktibbeha County</t>
  </si>
  <si>
    <t>Summit town, Pike County</t>
  </si>
  <si>
    <t>Sumner town, Tallahatchie County</t>
  </si>
  <si>
    <t>Sumrall town, Lamar County</t>
  </si>
  <si>
    <t>Sunflower town, Sunflower County</t>
  </si>
  <si>
    <t>Sylvarena village, Smith County</t>
  </si>
  <si>
    <t>Taylor village, Lafayette County</t>
  </si>
  <si>
    <t>Taylorsville town, Smith County</t>
  </si>
  <si>
    <t>Tchula town, Holmes County</t>
  </si>
  <si>
    <t>Terry town, Hinds County</t>
  </si>
  <si>
    <t>Thaxton town, Pontotoc County</t>
  </si>
  <si>
    <t>Tillatoba town, Yalobusha County</t>
  </si>
  <si>
    <t>Tishomingo town, Tishomingo County</t>
  </si>
  <si>
    <t>Toccopola town, Pontotoc County</t>
  </si>
  <si>
    <t>Tremont town, Itawamba County</t>
  </si>
  <si>
    <t>Tucker CDP, Neshoba County</t>
  </si>
  <si>
    <t>Tunica town, Tunica County</t>
  </si>
  <si>
    <t>Tupelo city, Lee County</t>
  </si>
  <si>
    <t>Tutwiler town, Tallahatchie County</t>
  </si>
  <si>
    <t>Tylertown town, Walthall County</t>
  </si>
  <si>
    <t>Union town</t>
  </si>
  <si>
    <t>Utica town, Hinds County</t>
  </si>
  <si>
    <t>Vaiden town, Carroll County</t>
  </si>
  <si>
    <t>Vancleave CDP, Jackson County</t>
  </si>
  <si>
    <t>Vardaman town, Calhoun County</t>
  </si>
  <si>
    <t>Verona city, Lee County</t>
  </si>
  <si>
    <t>Vicksburg city, Warren County</t>
  </si>
  <si>
    <t>Wade CDP, Jackson County</t>
  </si>
  <si>
    <t>Walnut town, Tippah County</t>
  </si>
  <si>
    <t>Walnut Grove town, Leake County</t>
  </si>
  <si>
    <t>Walthall village, Webster County</t>
  </si>
  <si>
    <t>Water Valley city, Yalobusha County</t>
  </si>
  <si>
    <t>Waveland city, Hancock County</t>
  </si>
  <si>
    <t>Waynesboro city, Wayne County</t>
  </si>
  <si>
    <t>Webb town, Tallahatchie County</t>
  </si>
  <si>
    <t>Weir town, Choctaw County</t>
  </si>
  <si>
    <t>Wesson town, Copiah County</t>
  </si>
  <si>
    <t>West town, Holmes County</t>
  </si>
  <si>
    <t>West Hattiesburg CDP, Lamar County</t>
  </si>
  <si>
    <t>West Point city, Clay County</t>
  </si>
  <si>
    <t>Wiggins city, Stone County</t>
  </si>
  <si>
    <t>Winona city, Montgomery County</t>
  </si>
  <si>
    <t>Winstonville town, Bolivar County</t>
  </si>
  <si>
    <t>Woodland village, Chickasaw County</t>
  </si>
  <si>
    <t>Woodville town, Wilkinson County</t>
  </si>
  <si>
    <t>Yazoo City city, Yazoo County</t>
  </si>
  <si>
    <t>Gunnison Public Library - Gunnison</t>
  </si>
  <si>
    <t>Charleston Library - Charleston (HQ)</t>
  </si>
  <si>
    <t>Neshoba County Library - Philadelphia (HQ)</t>
  </si>
  <si>
    <t>Margaret S. Sherry Memorial Library - Biloxi (Popps Ferry)</t>
  </si>
  <si>
    <t xml:space="preserve">Cleveland Depot Library - Cleveland </t>
  </si>
  <si>
    <t>Issaquena</t>
  </si>
  <si>
    <t>Sharkey</t>
  </si>
  <si>
    <t>Yazoo</t>
  </si>
  <si>
    <t>Jefferson Davis</t>
  </si>
  <si>
    <t>Marion</t>
  </si>
  <si>
    <t>Sunflower</t>
  </si>
  <si>
    <t>Union</t>
  </si>
  <si>
    <t>Wayne</t>
  </si>
  <si>
    <t>Pearl River</t>
  </si>
  <si>
    <t>Covington</t>
  </si>
  <si>
    <t>Greene</t>
  </si>
  <si>
    <t>Perry</t>
  </si>
  <si>
    <t>Stone</t>
  </si>
  <si>
    <t>Oktibbeha</t>
  </si>
  <si>
    <t>Warren</t>
  </si>
  <si>
    <t>Amite</t>
  </si>
  <si>
    <t>Pike</t>
  </si>
  <si>
    <t>Walthall</t>
  </si>
  <si>
    <t>Forrest</t>
  </si>
  <si>
    <t>Choctaw</t>
  </si>
  <si>
    <t>Monroe</t>
  </si>
  <si>
    <t>Webster</t>
  </si>
  <si>
    <t>Clay</t>
  </si>
  <si>
    <t>Washington</t>
  </si>
  <si>
    <t>Tallahatchie</t>
  </si>
  <si>
    <t>Lee-Itawamba Library System*</t>
  </si>
  <si>
    <t>Washington County Library System*</t>
  </si>
  <si>
    <t>TOTAL</t>
  </si>
  <si>
    <t>Circulation Per/Capita</t>
  </si>
  <si>
    <t>* Library systems also have bookmobiles.</t>
  </si>
  <si>
    <t xml:space="preserve"> County</t>
  </si>
  <si>
    <t>Total Local</t>
  </si>
  <si>
    <t>Funds</t>
  </si>
  <si>
    <t>Cleveland</t>
  </si>
  <si>
    <t>Rosedale</t>
  </si>
  <si>
    <t>Shelby</t>
  </si>
  <si>
    <t>Clarksdale</t>
  </si>
  <si>
    <t>Carrollton</t>
  </si>
  <si>
    <t>North Carrollton</t>
  </si>
  <si>
    <t>Pearl</t>
  </si>
  <si>
    <t>Puckett</t>
  </si>
  <si>
    <t>Florence</t>
  </si>
  <si>
    <t>Richland</t>
  </si>
  <si>
    <t>Forest</t>
  </si>
  <si>
    <t>Morton</t>
  </si>
  <si>
    <t>Sebastopol</t>
  </si>
  <si>
    <t>Lake</t>
  </si>
  <si>
    <t>Magee</t>
  </si>
  <si>
    <t>Mendenhall</t>
  </si>
  <si>
    <t>D'Lo</t>
  </si>
  <si>
    <t>Raleigh</t>
  </si>
  <si>
    <t>Taylorsville</t>
  </si>
  <si>
    <t>Columbus- Lowndes Public Library</t>
  </si>
  <si>
    <t>Columbus</t>
  </si>
  <si>
    <t>Georgetown</t>
  </si>
  <si>
    <t>Hazlehurst</t>
  </si>
  <si>
    <t>Crystal Springs</t>
  </si>
  <si>
    <t>Wesson</t>
  </si>
  <si>
    <t>Bruce</t>
  </si>
  <si>
    <t>Calhoun City</t>
  </si>
  <si>
    <t>Vardaman</t>
  </si>
  <si>
    <t>Houlka</t>
  </si>
  <si>
    <t>Sherman</t>
  </si>
  <si>
    <t>East MS Regional Library</t>
  </si>
  <si>
    <t>Enterprise</t>
  </si>
  <si>
    <t>Pachuta</t>
  </si>
  <si>
    <t>Stonewall</t>
  </si>
  <si>
    <t>Bay Springs</t>
  </si>
  <si>
    <t>Hernando</t>
  </si>
  <si>
    <t>Horn Lake</t>
  </si>
  <si>
    <t>Olive Branch</t>
  </si>
  <si>
    <t>Southaven</t>
  </si>
  <si>
    <t>Oxford</t>
  </si>
  <si>
    <t>Batesville</t>
  </si>
  <si>
    <t>Como</t>
  </si>
  <si>
    <t>Sardis</t>
  </si>
  <si>
    <t>Coldwater</t>
  </si>
  <si>
    <t>Senatobia</t>
  </si>
  <si>
    <t>Greenwood</t>
  </si>
  <si>
    <t>Bay St. Louis</t>
  </si>
  <si>
    <t>Waveland</t>
  </si>
  <si>
    <t>Port Gibson</t>
  </si>
  <si>
    <t>Biloxi</t>
  </si>
  <si>
    <t>Gulfport</t>
  </si>
  <si>
    <t>D'Iberville</t>
  </si>
  <si>
    <t>Pass Christian</t>
  </si>
  <si>
    <t>Belzoni</t>
  </si>
  <si>
    <t>Isola</t>
  </si>
  <si>
    <t>Clinton</t>
  </si>
  <si>
    <t>Pascagoula</t>
  </si>
  <si>
    <t>Ocean Springs</t>
  </si>
  <si>
    <t>Gautier</t>
  </si>
  <si>
    <t>Moss Point</t>
  </si>
  <si>
    <t>DeKalb</t>
  </si>
  <si>
    <t>Scooba</t>
  </si>
  <si>
    <t>Decatur</t>
  </si>
  <si>
    <t>Laurel</t>
  </si>
  <si>
    <t>Ellisville</t>
  </si>
  <si>
    <t>Tupelo</t>
  </si>
  <si>
    <t>Fulton</t>
  </si>
  <si>
    <t>Brookhaven</t>
  </si>
  <si>
    <t>Bude</t>
  </si>
  <si>
    <t>Long Beach Public Library - Long Beach (Independent)</t>
  </si>
  <si>
    <t>Long Beach</t>
  </si>
  <si>
    <t>Canton</t>
  </si>
  <si>
    <t>Ridgeland</t>
  </si>
  <si>
    <t>Flora</t>
  </si>
  <si>
    <t>Marks-Quitman Public Library System</t>
  </si>
  <si>
    <t>Marks</t>
  </si>
  <si>
    <t>Holly Springs</t>
  </si>
  <si>
    <t>Kosciusko</t>
  </si>
  <si>
    <t>Durant</t>
  </si>
  <si>
    <t>Goodman</t>
  </si>
  <si>
    <t>Lexington</t>
  </si>
  <si>
    <t>Pickens</t>
  </si>
  <si>
    <t>Tchula</t>
  </si>
  <si>
    <t>West</t>
  </si>
  <si>
    <t>Carthage</t>
  </si>
  <si>
    <t>Walnut Grove</t>
  </si>
  <si>
    <t>Duck Hill</t>
  </si>
  <si>
    <t>Kilmichael</t>
  </si>
  <si>
    <t>Winona</t>
  </si>
  <si>
    <t>Louisville</t>
  </si>
  <si>
    <t>Natchez</t>
  </si>
  <si>
    <t>Philadelphia</t>
  </si>
  <si>
    <t>Corinth</t>
  </si>
  <si>
    <t>Macon</t>
  </si>
  <si>
    <t>Picayune</t>
  </si>
  <si>
    <t>Poplarville</t>
  </si>
  <si>
    <t>McComb</t>
  </si>
  <si>
    <t>Gloster</t>
  </si>
  <si>
    <t>Tylertown</t>
  </si>
  <si>
    <t>Collins</t>
  </si>
  <si>
    <t>Richton</t>
  </si>
  <si>
    <t>Wiggins</t>
  </si>
  <si>
    <t>Rolling Fork</t>
  </si>
  <si>
    <t>Yazoo City</t>
  </si>
  <si>
    <t>Bassfield</t>
  </si>
  <si>
    <t>Columbia</t>
  </si>
  <si>
    <t>Starkville</t>
  </si>
  <si>
    <t>Maben</t>
  </si>
  <si>
    <t>Sturgis</t>
  </si>
  <si>
    <t>Drew</t>
  </si>
  <si>
    <t>Indianola</t>
  </si>
  <si>
    <t>Inverness</t>
  </si>
  <si>
    <t>Ruleville</t>
  </si>
  <si>
    <t>Charleston</t>
  </si>
  <si>
    <t>Tutwiler</t>
  </si>
  <si>
    <t>Hattiesburg</t>
  </si>
  <si>
    <t>Petal</t>
  </si>
  <si>
    <t>West Point</t>
  </si>
  <si>
    <t>Aberdeen</t>
  </si>
  <si>
    <t>Amory</t>
  </si>
  <si>
    <t>Nettleton</t>
  </si>
  <si>
    <t>New Albany</t>
  </si>
  <si>
    <t>Greenville</t>
  </si>
  <si>
    <t>Leland</t>
  </si>
  <si>
    <t>Waynesboro</t>
  </si>
  <si>
    <t>Coffeeville</t>
  </si>
  <si>
    <t>Oakland</t>
  </si>
  <si>
    <t xml:space="preserve">INDEPENDENT LIBRARIES </t>
  </si>
  <si>
    <t>Waveland Public Library - Waveland</t>
  </si>
  <si>
    <t>Paul E. Griffin Library - Camden</t>
  </si>
  <si>
    <t>Brandon</t>
  </si>
  <si>
    <t>Mize</t>
  </si>
  <si>
    <t>Heidelberg</t>
  </si>
  <si>
    <t>Louin</t>
  </si>
  <si>
    <t>Crenshaw</t>
  </si>
  <si>
    <t>July 2004 Population Estimates U.S. Census (Independent libraries population is duplicated in county.)</t>
  </si>
  <si>
    <t>**Ad Valorem Assessment excluding Section 27-39-329 and School Tax</t>
  </si>
  <si>
    <t>*July 2004 Population Estimates U.S. Census</t>
  </si>
  <si>
    <t>*2004 County Population</t>
  </si>
  <si>
    <t>Meadville</t>
  </si>
  <si>
    <t>Counties in System</t>
  </si>
  <si>
    <t>Size Code</t>
  </si>
  <si>
    <t>I</t>
  </si>
  <si>
    <t>Water Valley (City in Yalobusha County)</t>
  </si>
  <si>
    <t>III</t>
  </si>
  <si>
    <t>II</t>
  </si>
  <si>
    <t>Rankin, Scott, Simpson, Smith</t>
  </si>
  <si>
    <t>IV</t>
  </si>
  <si>
    <t>Copiah, Jefferson</t>
  </si>
  <si>
    <t xml:space="preserve">Calhoun, Chickasaw, Pontotoc, </t>
  </si>
  <si>
    <t>Clarke, Jasper</t>
  </si>
  <si>
    <t>DeSoto, Lafayette, Panola, Tate, Tunica</t>
  </si>
  <si>
    <t>George, Jackson</t>
  </si>
  <si>
    <t>Kemper, Newton</t>
  </si>
  <si>
    <t>Itawamba, Lee</t>
  </si>
  <si>
    <t>VI</t>
  </si>
  <si>
    <t>Franklin, Lawrence, Lincoln</t>
  </si>
  <si>
    <t>Long Beach (City in Harrison County)</t>
  </si>
  <si>
    <t>V</t>
  </si>
  <si>
    <t>Attala, Holmes, Leake, Montgomery, Winston</t>
  </si>
  <si>
    <t>Adams, Wilkinson</t>
  </si>
  <si>
    <t>Alcorn, Prentiss, Tippah, Tishomingo</t>
  </si>
  <si>
    <t>Amite, Pike, Walthall</t>
  </si>
  <si>
    <t>Covington, Greene, Perry, Stone</t>
  </si>
  <si>
    <t>Issaquena, Sharkey, Yazoo</t>
  </si>
  <si>
    <t>Jefferson Davis, Marion</t>
  </si>
  <si>
    <t>Public Library System</t>
  </si>
  <si>
    <t>Population Code</t>
  </si>
  <si>
    <t xml:space="preserve">East Mississippi Regional Library </t>
  </si>
  <si>
    <t>Long Beach Public Library (Long Beach)</t>
  </si>
  <si>
    <t>Warren County - Vicksburg Public Library</t>
  </si>
  <si>
    <t>Blackmur Memorial Library (Water Valley)</t>
  </si>
  <si>
    <t>Group 1</t>
  </si>
  <si>
    <t>Under 20,000</t>
  </si>
  <si>
    <t>Group 11</t>
  </si>
  <si>
    <t>20,001 to 40,000</t>
  </si>
  <si>
    <t>Group 111</t>
  </si>
  <si>
    <t>40,001 to 60,000</t>
  </si>
  <si>
    <t>Group 1V</t>
  </si>
  <si>
    <t>60,001 to 80,000</t>
  </si>
  <si>
    <t>Group V</t>
  </si>
  <si>
    <t>80,001 to 125,000</t>
  </si>
  <si>
    <t>Group VI</t>
  </si>
  <si>
    <t>125,000 plus</t>
  </si>
  <si>
    <t>GROUP VI - 125,001 plus</t>
  </si>
  <si>
    <t xml:space="preserve">*Indirect - monies expended by the funding authorities for the library and is not included in total. </t>
  </si>
  <si>
    <t>Water Valley</t>
  </si>
  <si>
    <t>Oak Grove Public Library - Oak Grove**</t>
  </si>
  <si>
    <t>** First year branch fully open.</t>
  </si>
</sst>
</file>

<file path=xl/styles.xml><?xml version="1.0" encoding="utf-8"?>
<styleSheet xmlns="http://schemas.openxmlformats.org/spreadsheetml/2006/main">
  <numFmts count="6">
    <numFmt numFmtId="6" formatCode="&quot;$&quot;#,##0_);[Red]\(&quot;$&quot;#,##0\)"/>
    <numFmt numFmtId="164" formatCode="&quot;$&quot;#,##0"/>
    <numFmt numFmtId="165" formatCode="&quot;$&quot;#,##0.00"/>
    <numFmt numFmtId="166" formatCode="0.0"/>
    <numFmt numFmtId="167" formatCode="0.0000%"/>
    <numFmt numFmtId="171" formatCode="0.000"/>
  </numFmts>
  <fonts count="2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sz val="11"/>
      <name val="Arial"/>
    </font>
    <font>
      <sz val="12"/>
      <name val="Arial"/>
    </font>
    <font>
      <b/>
      <sz val="12"/>
      <name val="Arial"/>
    </font>
    <font>
      <b/>
      <i/>
      <sz val="11"/>
      <name val="Arial"/>
      <family val="2"/>
    </font>
    <font>
      <sz val="9"/>
      <name val="Arial"/>
    </font>
    <font>
      <sz val="10"/>
      <name val="Arial"/>
    </font>
    <font>
      <sz val="10"/>
      <name val="Times New Roman"/>
      <family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3" fontId="0" fillId="0" borderId="0" xfId="0" applyNumberFormat="1"/>
    <xf numFmtId="0" fontId="0" fillId="0" borderId="0" xfId="0" applyAlignment="1">
      <alignment horizontal="right" wrapText="1"/>
    </xf>
    <xf numFmtId="0" fontId="3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9" fontId="0" fillId="0" borderId="0" xfId="0" applyNumberFormat="1"/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 wrapText="1"/>
    </xf>
    <xf numFmtId="3" fontId="6" fillId="0" borderId="0" xfId="0" applyNumberFormat="1" applyFont="1"/>
    <xf numFmtId="6" fontId="0" fillId="0" borderId="0" xfId="0" applyNumberFormat="1"/>
    <xf numFmtId="167" fontId="0" fillId="0" borderId="0" xfId="0" applyNumberFormat="1" applyAlignment="1">
      <alignment horizontal="right" wrapText="1"/>
    </xf>
    <xf numFmtId="167" fontId="0" fillId="0" borderId="0" xfId="0" applyNumberFormat="1"/>
    <xf numFmtId="164" fontId="3" fillId="0" borderId="0" xfId="0" applyNumberFormat="1" applyFont="1" applyAlignment="1">
      <alignment horizontal="right"/>
    </xf>
    <xf numFmtId="3" fontId="3" fillId="0" borderId="0" xfId="0" applyNumberFormat="1" applyFont="1"/>
    <xf numFmtId="164" fontId="3" fillId="0" borderId="0" xfId="0" applyNumberFormat="1" applyFont="1"/>
    <xf numFmtId="0" fontId="0" fillId="0" borderId="0" xfId="0" applyFill="1"/>
    <xf numFmtId="0" fontId="3" fillId="0" borderId="0" xfId="0" applyFont="1" applyAlignment="1">
      <alignment horizontal="right"/>
    </xf>
    <xf numFmtId="171" fontId="3" fillId="0" borderId="0" xfId="0" applyNumberFormat="1" applyFont="1" applyAlignment="1">
      <alignment horizontal="right"/>
    </xf>
    <xf numFmtId="171" fontId="7" fillId="0" borderId="0" xfId="0" applyNumberFormat="1" applyFont="1"/>
    <xf numFmtId="0" fontId="3" fillId="0" borderId="1" xfId="0" applyFont="1" applyBorder="1"/>
    <xf numFmtId="171" fontId="8" fillId="0" borderId="0" xfId="0" applyNumberFormat="1" applyFont="1"/>
    <xf numFmtId="0" fontId="3" fillId="0" borderId="2" xfId="0" applyFont="1" applyBorder="1"/>
    <xf numFmtId="0" fontId="0" fillId="0" borderId="0" xfId="0" applyBorder="1" applyAlignment="1">
      <alignment horizontal="right"/>
    </xf>
    <xf numFmtId="0" fontId="3" fillId="0" borderId="0" xfId="0" applyFont="1" applyBorder="1"/>
    <xf numFmtId="1" fontId="0" fillId="0" borderId="0" xfId="0" applyNumberFormat="1" applyAlignment="1">
      <alignment horizontal="right"/>
    </xf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0" fontId="3" fillId="0" borderId="0" xfId="0" applyFont="1" applyFill="1" applyBorder="1"/>
    <xf numFmtId="0" fontId="9" fillId="0" borderId="0" xfId="0" applyFont="1"/>
    <xf numFmtId="0" fontId="10" fillId="0" borderId="0" xfId="0" applyFont="1"/>
    <xf numFmtId="0" fontId="1" fillId="0" borderId="0" xfId="0" applyFont="1"/>
    <xf numFmtId="167" fontId="9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 wrapText="1"/>
    </xf>
    <xf numFmtId="0" fontId="11" fillId="0" borderId="0" xfId="0" applyFont="1" applyAlignment="1">
      <alignment wrapText="1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0" borderId="0" xfId="0" applyFill="1" applyAlignment="1">
      <alignment horizontal="right"/>
    </xf>
    <xf numFmtId="0" fontId="6" fillId="2" borderId="0" xfId="0" applyFont="1" applyFill="1"/>
    <xf numFmtId="0" fontId="6" fillId="0" borderId="0" xfId="0" applyFont="1"/>
    <xf numFmtId="0" fontId="6" fillId="0" borderId="0" xfId="0" applyFont="1" applyFill="1"/>
    <xf numFmtId="0" fontId="12" fillId="0" borderId="0" xfId="0" applyFont="1"/>
    <xf numFmtId="3" fontId="12" fillId="0" borderId="0" xfId="0" applyNumberFormat="1" applyFont="1"/>
    <xf numFmtId="164" fontId="12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0" fontId="0" fillId="0" borderId="1" xfId="0" applyBorder="1"/>
    <xf numFmtId="3" fontId="0" fillId="0" borderId="1" xfId="0" applyNumberFormat="1" applyBorder="1"/>
    <xf numFmtId="6" fontId="0" fillId="0" borderId="1" xfId="0" applyNumberFormat="1" applyBorder="1"/>
    <xf numFmtId="167" fontId="0" fillId="0" borderId="1" xfId="0" applyNumberFormat="1" applyBorder="1"/>
    <xf numFmtId="0" fontId="0" fillId="0" borderId="2" xfId="0" applyBorder="1"/>
    <xf numFmtId="3" fontId="0" fillId="0" borderId="2" xfId="0" applyNumberFormat="1" applyBorder="1"/>
    <xf numFmtId="6" fontId="0" fillId="0" borderId="2" xfId="0" applyNumberFormat="1" applyBorder="1"/>
    <xf numFmtId="167" fontId="0" fillId="0" borderId="2" xfId="0" applyNumberFormat="1" applyBorder="1"/>
    <xf numFmtId="3" fontId="6" fillId="0" borderId="1" xfId="0" applyNumberFormat="1" applyFont="1" applyBorder="1"/>
    <xf numFmtId="0" fontId="0" fillId="0" borderId="0" xfId="0" applyBorder="1"/>
    <xf numFmtId="10" fontId="0" fillId="0" borderId="0" xfId="0" applyNumberFormat="1" applyAlignment="1">
      <alignment horizontal="right"/>
    </xf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0" fillId="0" borderId="0" xfId="0" applyFill="1" applyBorder="1"/>
    <xf numFmtId="0" fontId="10" fillId="2" borderId="0" xfId="0" applyFont="1" applyFill="1"/>
    <xf numFmtId="3" fontId="0" fillId="2" borderId="0" xfId="0" applyNumberFormat="1" applyFill="1"/>
    <xf numFmtId="164" fontId="0" fillId="2" borderId="0" xfId="0" applyNumberFormat="1" applyFill="1" applyAlignment="1">
      <alignment horizontal="right"/>
    </xf>
    <xf numFmtId="165" fontId="0" fillId="2" borderId="0" xfId="0" applyNumberForma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 wrapText="1"/>
    </xf>
    <xf numFmtId="0" fontId="10" fillId="2" borderId="0" xfId="0" applyFont="1" applyFill="1" applyAlignment="1">
      <alignment horizontal="right"/>
    </xf>
    <xf numFmtId="0" fontId="10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165" fontId="10" fillId="0" borderId="0" xfId="0" applyNumberFormat="1" applyFont="1" applyAlignment="1">
      <alignment horizontal="right"/>
    </xf>
    <xf numFmtId="164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0" fontId="13" fillId="2" borderId="0" xfId="0" applyFont="1" applyFill="1"/>
    <xf numFmtId="3" fontId="13" fillId="2" borderId="0" xfId="0" applyNumberFormat="1" applyFont="1" applyFill="1"/>
    <xf numFmtId="164" fontId="13" fillId="2" borderId="0" xfId="0" applyNumberFormat="1" applyFont="1" applyFill="1"/>
    <xf numFmtId="6" fontId="13" fillId="2" borderId="0" xfId="0" applyNumberFormat="1" applyFont="1" applyFill="1"/>
    <xf numFmtId="167" fontId="13" fillId="2" borderId="0" xfId="0" applyNumberFormat="1" applyFont="1" applyFill="1"/>
    <xf numFmtId="0" fontId="13" fillId="0" borderId="0" xfId="0" applyFont="1"/>
    <xf numFmtId="3" fontId="13" fillId="0" borderId="0" xfId="0" applyNumberFormat="1" applyFont="1"/>
    <xf numFmtId="164" fontId="13" fillId="0" borderId="0" xfId="0" applyNumberFormat="1" applyFont="1"/>
    <xf numFmtId="6" fontId="13" fillId="0" borderId="0" xfId="0" applyNumberFormat="1" applyFont="1"/>
    <xf numFmtId="167" fontId="13" fillId="0" borderId="0" xfId="0" applyNumberFormat="1" applyFont="1"/>
    <xf numFmtId="0" fontId="13" fillId="0" borderId="0" xfId="0" applyFont="1" applyFill="1"/>
    <xf numFmtId="3" fontId="13" fillId="0" borderId="0" xfId="0" applyNumberFormat="1" applyFont="1" applyFill="1"/>
    <xf numFmtId="164" fontId="13" fillId="0" borderId="0" xfId="0" applyNumberFormat="1" applyFont="1" applyFill="1"/>
    <xf numFmtId="6" fontId="13" fillId="0" borderId="0" xfId="0" applyNumberFormat="1" applyFont="1" applyFill="1"/>
    <xf numFmtId="167" fontId="13" fillId="0" borderId="0" xfId="0" applyNumberFormat="1" applyFont="1" applyFill="1"/>
    <xf numFmtId="3" fontId="0" fillId="0" borderId="0" xfId="0" applyNumberFormat="1" applyBorder="1"/>
    <xf numFmtId="164" fontId="0" fillId="0" borderId="0" xfId="0" applyNumberFormat="1" applyBorder="1"/>
    <xf numFmtId="6" fontId="0" fillId="0" borderId="0" xfId="0" applyNumberFormat="1" applyBorder="1"/>
    <xf numFmtId="167" fontId="0" fillId="0" borderId="0" xfId="0" applyNumberFormat="1" applyBorder="1"/>
    <xf numFmtId="0" fontId="1" fillId="0" borderId="0" xfId="0" applyFont="1" applyBorder="1"/>
    <xf numFmtId="171" fontId="8" fillId="0" borderId="0" xfId="0" applyNumberFormat="1" applyFont="1" applyBorder="1"/>
    <xf numFmtId="0" fontId="9" fillId="0" borderId="0" xfId="0" applyFont="1" applyAlignment="1">
      <alignment horizontal="right" vertical="top" wrapText="1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wrapText="1"/>
    </xf>
    <xf numFmtId="0" fontId="14" fillId="2" borderId="0" xfId="0" applyFont="1" applyFill="1"/>
    <xf numFmtId="164" fontId="14" fillId="0" borderId="0" xfId="0" applyNumberFormat="1" applyFont="1"/>
    <xf numFmtId="9" fontId="14" fillId="0" borderId="0" xfId="0" applyNumberFormat="1" applyFont="1"/>
    <xf numFmtId="164" fontId="14" fillId="2" borderId="0" xfId="0" applyNumberFormat="1" applyFont="1" applyFill="1"/>
    <xf numFmtId="9" fontId="14" fillId="2" borderId="0" xfId="0" applyNumberFormat="1" applyFont="1" applyFill="1"/>
    <xf numFmtId="164" fontId="15" fillId="0" borderId="0" xfId="0" applyNumberFormat="1" applyFont="1"/>
    <xf numFmtId="9" fontId="15" fillId="0" borderId="0" xfId="0" applyNumberFormat="1" applyFont="1"/>
    <xf numFmtId="0" fontId="7" fillId="0" borderId="0" xfId="0" applyFont="1"/>
    <xf numFmtId="0" fontId="3" fillId="0" borderId="4" xfId="0" applyFont="1" applyBorder="1"/>
    <xf numFmtId="0" fontId="3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8" fillId="0" borderId="7" xfId="0" applyFont="1" applyBorder="1"/>
    <xf numFmtId="3" fontId="0" fillId="0" borderId="8" xfId="0" applyNumberFormat="1" applyBorder="1"/>
    <xf numFmtId="0" fontId="10" fillId="0" borderId="8" xfId="0" applyFont="1" applyBorder="1"/>
    <xf numFmtId="0" fontId="8" fillId="0" borderId="9" xfId="0" applyFont="1" applyBorder="1"/>
    <xf numFmtId="0" fontId="0" fillId="0" borderId="10" xfId="0" applyBorder="1"/>
    <xf numFmtId="3" fontId="3" fillId="0" borderId="11" xfId="0" applyNumberFormat="1" applyFont="1" applyBorder="1"/>
    <xf numFmtId="164" fontId="0" fillId="0" borderId="6" xfId="0" applyNumberFormat="1" applyBorder="1"/>
    <xf numFmtId="164" fontId="0" fillId="0" borderId="8" xfId="0" applyNumberFormat="1" applyBorder="1"/>
    <xf numFmtId="164" fontId="0" fillId="0" borderId="11" xfId="0" applyNumberFormat="1" applyBorder="1"/>
    <xf numFmtId="0" fontId="7" fillId="0" borderId="7" xfId="0" applyFont="1" applyBorder="1"/>
    <xf numFmtId="0" fontId="7" fillId="0" borderId="9" xfId="0" applyFont="1" applyBorder="1"/>
    <xf numFmtId="3" fontId="3" fillId="0" borderId="8" xfId="0" applyNumberFormat="1" applyFont="1" applyBorder="1"/>
    <xf numFmtId="3" fontId="0" fillId="0" borderId="11" xfId="0" applyNumberFormat="1" applyBorder="1"/>
    <xf numFmtId="0" fontId="7" fillId="0" borderId="0" xfId="0" applyFont="1" applyBorder="1"/>
    <xf numFmtId="0" fontId="7" fillId="0" borderId="4" xfId="0" applyFont="1" applyBorder="1"/>
    <xf numFmtId="0" fontId="16" fillId="0" borderId="7" xfId="0" applyFont="1" applyBorder="1"/>
    <xf numFmtId="0" fontId="3" fillId="0" borderId="8" xfId="0" applyFont="1" applyBorder="1"/>
    <xf numFmtId="0" fontId="6" fillId="0" borderId="10" xfId="0" applyFont="1" applyBorder="1"/>
    <xf numFmtId="0" fontId="3" fillId="0" borderId="10" xfId="0" applyFont="1" applyBorder="1"/>
    <xf numFmtId="0" fontId="7" fillId="0" borderId="10" xfId="0" applyFont="1" applyBorder="1"/>
    <xf numFmtId="3" fontId="7" fillId="0" borderId="11" xfId="0" applyNumberFormat="1" applyFont="1" applyBorder="1"/>
    <xf numFmtId="3" fontId="7" fillId="0" borderId="9" xfId="0" applyNumberFormat="1" applyFont="1" applyBorder="1"/>
    <xf numFmtId="164" fontId="6" fillId="0" borderId="11" xfId="0" applyNumberFormat="1" applyFont="1" applyBorder="1"/>
    <xf numFmtId="3" fontId="7" fillId="0" borderId="8" xfId="0" applyNumberFormat="1" applyFont="1" applyBorder="1"/>
    <xf numFmtId="164" fontId="3" fillId="0" borderId="8" xfId="0" applyNumberFormat="1" applyFont="1" applyBorder="1"/>
    <xf numFmtId="3" fontId="6" fillId="2" borderId="0" xfId="0" applyNumberFormat="1" applyFont="1" applyFill="1"/>
    <xf numFmtId="3" fontId="0" fillId="2" borderId="0" xfId="0" applyNumberFormat="1" applyFill="1" applyAlignment="1">
      <alignment horizontal="right"/>
    </xf>
    <xf numFmtId="3" fontId="3" fillId="0" borderId="0" xfId="0" applyNumberFormat="1" applyFont="1" applyAlignment="1">
      <alignment horizontal="right" wrapText="1"/>
    </xf>
    <xf numFmtId="1" fontId="6" fillId="0" borderId="0" xfId="0" applyNumberFormat="1" applyFont="1"/>
    <xf numFmtId="166" fontId="6" fillId="0" borderId="0" xfId="0" applyNumberFormat="1" applyFont="1"/>
    <xf numFmtId="1" fontId="6" fillId="2" borderId="0" xfId="0" applyNumberFormat="1" applyFont="1" applyFill="1"/>
    <xf numFmtId="166" fontId="6" fillId="2" borderId="0" xfId="0" applyNumberFormat="1" applyFont="1" applyFill="1"/>
    <xf numFmtId="3" fontId="6" fillId="0" borderId="0" xfId="0" applyNumberFormat="1" applyFont="1" applyAlignment="1">
      <alignment horizontal="right"/>
    </xf>
    <xf numFmtId="166" fontId="3" fillId="0" borderId="0" xfId="0" applyNumberFormat="1" applyFont="1"/>
    <xf numFmtId="2" fontId="3" fillId="0" borderId="0" xfId="0" applyNumberFormat="1" applyFont="1" applyAlignment="1">
      <alignment horizontal="right" wrapText="1"/>
    </xf>
    <xf numFmtId="0" fontId="18" fillId="0" borderId="0" xfId="0" applyFont="1"/>
    <xf numFmtId="0" fontId="18" fillId="0" borderId="0" xfId="0" applyFont="1" applyAlignment="1">
      <alignment horizontal="right"/>
    </xf>
    <xf numFmtId="2" fontId="18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3" fontId="18" fillId="0" borderId="0" xfId="0" applyNumberFormat="1" applyFont="1"/>
    <xf numFmtId="0" fontId="18" fillId="2" borderId="0" xfId="0" applyFont="1" applyFill="1"/>
    <xf numFmtId="3" fontId="18" fillId="2" borderId="0" xfId="0" applyNumberFormat="1" applyFont="1" applyFill="1" applyAlignment="1">
      <alignment horizontal="right"/>
    </xf>
    <xf numFmtId="2" fontId="18" fillId="2" borderId="0" xfId="0" applyNumberFormat="1" applyFont="1" applyFill="1" applyAlignment="1">
      <alignment horizontal="right"/>
    </xf>
    <xf numFmtId="3" fontId="18" fillId="2" borderId="0" xfId="0" applyNumberFormat="1" applyFont="1" applyFill="1"/>
    <xf numFmtId="0" fontId="19" fillId="0" borderId="0" xfId="0" applyFont="1"/>
    <xf numFmtId="3" fontId="20" fillId="0" borderId="0" xfId="0" applyNumberFormat="1" applyFont="1" applyAlignment="1">
      <alignment horizontal="right"/>
    </xf>
    <xf numFmtId="2" fontId="20" fillId="0" borderId="0" xfId="0" applyNumberFormat="1" applyFont="1" applyAlignment="1">
      <alignment horizontal="right"/>
    </xf>
    <xf numFmtId="3" fontId="20" fillId="0" borderId="0" xfId="0" applyNumberFormat="1" applyFont="1"/>
    <xf numFmtId="0" fontId="20" fillId="0" borderId="0" xfId="0" applyFont="1"/>
    <xf numFmtId="0" fontId="20" fillId="2" borderId="0" xfId="0" applyFont="1" applyFill="1"/>
    <xf numFmtId="3" fontId="20" fillId="2" borderId="0" xfId="0" applyNumberFormat="1" applyFont="1" applyFill="1" applyAlignment="1">
      <alignment horizontal="right"/>
    </xf>
    <xf numFmtId="2" fontId="20" fillId="2" borderId="0" xfId="0" applyNumberFormat="1" applyFont="1" applyFill="1" applyAlignment="1">
      <alignment horizontal="right"/>
    </xf>
    <xf numFmtId="3" fontId="20" fillId="2" borderId="0" xfId="0" applyNumberFormat="1" applyFont="1" applyFill="1"/>
    <xf numFmtId="2" fontId="6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2" fontId="6" fillId="0" borderId="0" xfId="0" applyNumberFormat="1" applyFont="1"/>
    <xf numFmtId="9" fontId="6" fillId="0" borderId="0" xfId="0" applyNumberFormat="1" applyFont="1"/>
    <xf numFmtId="3" fontId="6" fillId="0" borderId="0" xfId="0" applyNumberFormat="1" applyFont="1" applyFill="1"/>
    <xf numFmtId="2" fontId="6" fillId="0" borderId="0" xfId="0" applyNumberFormat="1" applyFont="1" applyFill="1"/>
    <xf numFmtId="9" fontId="6" fillId="0" borderId="0" xfId="0" applyNumberFormat="1" applyFont="1" applyFill="1"/>
    <xf numFmtId="2" fontId="6" fillId="2" borderId="0" xfId="0" applyNumberFormat="1" applyFont="1" applyFill="1"/>
    <xf numFmtId="9" fontId="6" fillId="2" borderId="0" xfId="0" applyNumberFormat="1" applyFont="1" applyFill="1"/>
    <xf numFmtId="2" fontId="3" fillId="0" borderId="0" xfId="0" applyNumberFormat="1" applyFont="1"/>
    <xf numFmtId="9" fontId="3" fillId="0" borderId="0" xfId="0" applyNumberFormat="1" applyFont="1"/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17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Items Owned </a:t>
            </a:r>
          </a:p>
        </c:rich>
      </c:tx>
      <c:layout>
        <c:manualLayout>
          <c:xMode val="edge"/>
          <c:yMode val="edge"/>
          <c:x val="0.37532904601646061"/>
          <c:y val="4.090918170539263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9685089826038146"/>
          <c:y val="0.27272787803595089"/>
          <c:w val="0.72703598424167548"/>
          <c:h val="0.55454668533976681"/>
        </c:manualLayout>
      </c:layout>
      <c:areaChart>
        <c:grouping val="standard"/>
        <c:ser>
          <c:idx val="0"/>
          <c:order val="0"/>
          <c:tx>
            <c:v>Items Owned</c:v>
          </c:tx>
          <c:spPr>
            <a:pattFill prst="dash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5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</c:numLit>
          </c:cat>
          <c:val>
            <c:numLit>
              <c:formatCode>General</c:formatCode>
              <c:ptCount val="5"/>
              <c:pt idx="0">
                <c:v>6536391</c:v>
              </c:pt>
              <c:pt idx="1">
                <c:v>5904118</c:v>
              </c:pt>
              <c:pt idx="2">
                <c:v>6133476</c:v>
              </c:pt>
              <c:pt idx="3">
                <c:v>5847541</c:v>
              </c:pt>
              <c:pt idx="4">
                <c:v>6251449</c:v>
              </c:pt>
            </c:numLit>
          </c:val>
        </c:ser>
        <c:axId val="38607104"/>
        <c:axId val="38621184"/>
      </c:areaChart>
      <c:catAx>
        <c:axId val="386071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621184"/>
        <c:crosses val="autoZero"/>
        <c:auto val="1"/>
        <c:lblAlgn val="ctr"/>
        <c:lblOffset val="100"/>
        <c:tickLblSkip val="1"/>
        <c:tickMarkSkip val="1"/>
      </c:catAx>
      <c:valAx>
        <c:axId val="386211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60710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Circulation </a:t>
            </a:r>
          </a:p>
        </c:rich>
      </c:tx>
      <c:layout>
        <c:manualLayout>
          <c:xMode val="edge"/>
          <c:yMode val="edge"/>
          <c:x val="0.40625103314980354"/>
          <c:y val="4.0723981900452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968795697010542"/>
          <c:y val="0.24886877828054299"/>
          <c:w val="0.74479356077463987"/>
          <c:h val="0.579185520361991"/>
        </c:manualLayout>
      </c:layout>
      <c:areaChart>
        <c:grouping val="stacked"/>
        <c:ser>
          <c:idx val="0"/>
          <c:order val="0"/>
          <c:tx>
            <c:v>Circulation</c:v>
          </c:tx>
          <c:spPr>
            <a:pattFill prst="dash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5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</c:numLit>
          </c:cat>
          <c:val>
            <c:numLit>
              <c:formatCode>General</c:formatCode>
              <c:ptCount val="5"/>
              <c:pt idx="0">
                <c:v>8651344</c:v>
              </c:pt>
              <c:pt idx="1">
                <c:v>8935640</c:v>
              </c:pt>
              <c:pt idx="2">
                <c:v>9010259</c:v>
              </c:pt>
              <c:pt idx="3">
                <c:v>9359322</c:v>
              </c:pt>
              <c:pt idx="4">
                <c:v>9430365</c:v>
              </c:pt>
            </c:numLit>
          </c:val>
        </c:ser>
        <c:axId val="38648832"/>
        <c:axId val="38650624"/>
      </c:areaChart>
      <c:catAx>
        <c:axId val="3864883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650624"/>
        <c:crosses val="autoZero"/>
        <c:auto val="1"/>
        <c:lblAlgn val="ctr"/>
        <c:lblOffset val="100"/>
        <c:tickLblSkip val="1"/>
        <c:tickMarkSkip val="1"/>
      </c:catAx>
      <c:valAx>
        <c:axId val="386506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64883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Reference Questions</a:t>
            </a:r>
          </a:p>
        </c:rich>
      </c:tx>
      <c:layout>
        <c:manualLayout>
          <c:xMode val="edge"/>
          <c:yMode val="edge"/>
          <c:x val="0.32727314234114036"/>
          <c:y val="3.921583645770702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922100652014827"/>
          <c:y val="0.22353026780893004"/>
          <c:w val="0.74545549088815299"/>
          <c:h val="0.62745338332331235"/>
        </c:manualLayout>
      </c:layout>
      <c:areaChart>
        <c:grouping val="stacked"/>
        <c:ser>
          <c:idx val="0"/>
          <c:order val="0"/>
          <c:tx>
            <c:v>Reference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5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</c:numLit>
          </c:cat>
          <c:val>
            <c:numLit>
              <c:formatCode>General</c:formatCode>
              <c:ptCount val="5"/>
              <c:pt idx="0">
                <c:v>1196697</c:v>
              </c:pt>
              <c:pt idx="1">
                <c:v>1253304</c:v>
              </c:pt>
              <c:pt idx="2">
                <c:v>1374965</c:v>
              </c:pt>
              <c:pt idx="3">
                <c:v>1434601</c:v>
              </c:pt>
              <c:pt idx="4">
                <c:v>1777753</c:v>
              </c:pt>
            </c:numLit>
          </c:val>
        </c:ser>
        <c:axId val="38658048"/>
        <c:axId val="38659584"/>
      </c:areaChart>
      <c:catAx>
        <c:axId val="386580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659584"/>
        <c:crosses val="autoZero"/>
        <c:auto val="1"/>
        <c:lblAlgn val="ctr"/>
        <c:lblOffset val="100"/>
        <c:tickLblSkip val="1"/>
        <c:tickMarkSkip val="1"/>
      </c:catAx>
      <c:valAx>
        <c:axId val="386595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65804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Internet Users</a:t>
            </a:r>
          </a:p>
        </c:rich>
      </c:tx>
      <c:layout>
        <c:manualLayout>
          <c:xMode val="edge"/>
          <c:yMode val="edge"/>
          <c:x val="0.36198008722963265"/>
          <c:y val="3.89105058365758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312551657490177"/>
          <c:y val="0.24902723735408561"/>
          <c:w val="0.72135600116984344"/>
          <c:h val="0.60311284046692604"/>
        </c:manualLayout>
      </c:layout>
      <c:areaChart>
        <c:grouping val="stacked"/>
        <c:ser>
          <c:idx val="0"/>
          <c:order val="0"/>
          <c:tx>
            <c:v>Internet</c:v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5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</c:numLit>
          </c:cat>
          <c:val>
            <c:numLit>
              <c:formatCode>General</c:formatCode>
              <c:ptCount val="5"/>
              <c:pt idx="0">
                <c:v>1130220</c:v>
              </c:pt>
              <c:pt idx="1">
                <c:v>1134276</c:v>
              </c:pt>
              <c:pt idx="2">
                <c:v>1223768</c:v>
              </c:pt>
              <c:pt idx="3">
                <c:v>1345136</c:v>
              </c:pt>
              <c:pt idx="4">
                <c:v>1389916</c:v>
              </c:pt>
            </c:numLit>
          </c:val>
        </c:ser>
        <c:axId val="38712064"/>
        <c:axId val="38713600"/>
      </c:areaChart>
      <c:catAx>
        <c:axId val="3871206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3600"/>
        <c:crosses val="autoZero"/>
        <c:auto val="1"/>
        <c:lblAlgn val="ctr"/>
        <c:lblOffset val="100"/>
        <c:tickLblSkip val="1"/>
        <c:tickMarkSkip val="1"/>
      </c:catAx>
      <c:valAx>
        <c:axId val="387136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206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12</xdr:col>
      <xdr:colOff>581025</xdr:colOff>
      <xdr:row>15</xdr:row>
      <xdr:rowOff>152400</xdr:rowOff>
    </xdr:to>
    <xdr:graphicFrame macro="">
      <xdr:nvGraphicFramePr>
        <xdr:cNvPr id="5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</xdr:row>
      <xdr:rowOff>0</xdr:rowOff>
    </xdr:from>
    <xdr:to>
      <xdr:col>6</xdr:col>
      <xdr:colOff>0</xdr:colOff>
      <xdr:row>16</xdr:row>
      <xdr:rowOff>0</xdr:rowOff>
    </xdr:to>
    <xdr:graphicFrame macro="">
      <xdr:nvGraphicFramePr>
        <xdr:cNvPr id="51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</xdr:row>
      <xdr:rowOff>9525</xdr:rowOff>
    </xdr:from>
    <xdr:to>
      <xdr:col>6</xdr:col>
      <xdr:colOff>9525</xdr:colOff>
      <xdr:row>34</xdr:row>
      <xdr:rowOff>9525</xdr:rowOff>
    </xdr:to>
    <xdr:graphicFrame macro="">
      <xdr:nvGraphicFramePr>
        <xdr:cNvPr id="512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600075</xdr:colOff>
      <xdr:row>18</xdr:row>
      <xdr:rowOff>152400</xdr:rowOff>
    </xdr:from>
    <xdr:to>
      <xdr:col>12</xdr:col>
      <xdr:colOff>600075</xdr:colOff>
      <xdr:row>34</xdr:row>
      <xdr:rowOff>9525</xdr:rowOff>
    </xdr:to>
    <xdr:graphicFrame macro="">
      <xdr:nvGraphicFramePr>
        <xdr:cNvPr id="512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7"/>
  <sheetViews>
    <sheetView topLeftCell="A73" zoomScaleNormal="100" workbookViewId="0">
      <selection activeCell="A93" sqref="A93"/>
    </sheetView>
  </sheetViews>
  <sheetFormatPr defaultRowHeight="12.75"/>
  <cols>
    <col min="1" max="1" width="27.28515625" customWidth="1"/>
    <col min="2" max="2" width="63.7109375" customWidth="1"/>
    <col min="3" max="3" width="18.42578125" style="4" customWidth="1"/>
  </cols>
  <sheetData>
    <row r="1" spans="1:7">
      <c r="A1" t="s">
        <v>130</v>
      </c>
      <c r="B1" t="s">
        <v>1069</v>
      </c>
      <c r="C1" s="2" t="s">
        <v>1070</v>
      </c>
    </row>
    <row r="4" spans="1:7" s="38" customFormat="1">
      <c r="A4" s="38" t="s">
        <v>503</v>
      </c>
      <c r="B4" s="38" t="s">
        <v>90</v>
      </c>
      <c r="C4" s="39" t="s">
        <v>1047</v>
      </c>
      <c r="D4" s="18"/>
      <c r="E4" s="18"/>
      <c r="F4" s="18"/>
      <c r="G4" s="18"/>
    </row>
    <row r="5" spans="1:7">
      <c r="A5" t="s">
        <v>506</v>
      </c>
      <c r="B5" t="s">
        <v>258</v>
      </c>
      <c r="C5" s="4" t="s">
        <v>1061</v>
      </c>
    </row>
    <row r="6" spans="1:7">
      <c r="A6" t="s">
        <v>885</v>
      </c>
      <c r="B6" t="s">
        <v>104</v>
      </c>
      <c r="C6" s="4" t="s">
        <v>1050</v>
      </c>
    </row>
    <row r="7" spans="1:7">
      <c r="A7" t="s">
        <v>498</v>
      </c>
      <c r="B7" t="s">
        <v>108</v>
      </c>
      <c r="C7" s="4" t="s">
        <v>1061</v>
      </c>
    </row>
    <row r="8" spans="1:7">
      <c r="A8" t="s">
        <v>182</v>
      </c>
      <c r="B8" t="s">
        <v>68</v>
      </c>
      <c r="C8" s="4" t="s">
        <v>1045</v>
      </c>
    </row>
    <row r="9" spans="1:7" s="38" customFormat="1">
      <c r="A9" s="38" t="s">
        <v>188</v>
      </c>
      <c r="B9" s="38" t="s">
        <v>83</v>
      </c>
      <c r="C9" s="39" t="s">
        <v>1048</v>
      </c>
      <c r="D9" s="18"/>
      <c r="E9" s="18"/>
      <c r="F9" s="18"/>
      <c r="G9" s="18"/>
    </row>
    <row r="10" spans="1:7">
      <c r="A10" t="s">
        <v>201</v>
      </c>
      <c r="B10" t="s">
        <v>97</v>
      </c>
      <c r="C10" s="4" t="s">
        <v>1050</v>
      </c>
    </row>
    <row r="11" spans="1:7">
      <c r="A11" t="s">
        <v>190</v>
      </c>
      <c r="B11" t="s">
        <v>69</v>
      </c>
      <c r="C11" s="4" t="s">
        <v>1045</v>
      </c>
    </row>
    <row r="12" spans="1:7">
      <c r="A12" t="s">
        <v>202</v>
      </c>
      <c r="B12" t="s">
        <v>97</v>
      </c>
      <c r="C12" s="4" t="s">
        <v>1050</v>
      </c>
    </row>
    <row r="13" spans="1:7">
      <c r="A13" t="s">
        <v>889</v>
      </c>
      <c r="B13" t="s">
        <v>106</v>
      </c>
      <c r="C13" s="4" t="s">
        <v>1050</v>
      </c>
    </row>
    <row r="14" spans="1:7" s="59" customFormat="1">
      <c r="A14" s="59" t="s">
        <v>212</v>
      </c>
      <c r="B14" s="59" t="s">
        <v>70</v>
      </c>
      <c r="C14" s="60" t="s">
        <v>1045</v>
      </c>
      <c r="D14" s="61"/>
      <c r="E14" s="61"/>
      <c r="F14" s="61"/>
      <c r="G14" s="61"/>
    </row>
    <row r="15" spans="1:7">
      <c r="A15" t="s">
        <v>204</v>
      </c>
      <c r="B15" t="s">
        <v>1071</v>
      </c>
      <c r="C15" s="4" t="s">
        <v>1048</v>
      </c>
    </row>
    <row r="16" spans="1:7">
      <c r="A16" t="s">
        <v>892</v>
      </c>
      <c r="B16" t="s">
        <v>106</v>
      </c>
      <c r="C16" s="4" t="s">
        <v>1050</v>
      </c>
    </row>
    <row r="17" spans="1:7">
      <c r="A17" t="s">
        <v>189</v>
      </c>
      <c r="B17" t="s">
        <v>76</v>
      </c>
      <c r="C17" s="4" t="s">
        <v>1048</v>
      </c>
      <c r="E17" s="61" t="s">
        <v>1075</v>
      </c>
      <c r="F17" s="61" t="s">
        <v>1076</v>
      </c>
      <c r="G17" s="61"/>
    </row>
    <row r="18" spans="1:7">
      <c r="A18" t="s">
        <v>199</v>
      </c>
      <c r="B18" t="s">
        <v>84</v>
      </c>
      <c r="C18" s="4" t="s">
        <v>1048</v>
      </c>
      <c r="E18" t="s">
        <v>1077</v>
      </c>
      <c r="F18" t="s">
        <v>1078</v>
      </c>
    </row>
    <row r="19" spans="1:7" s="38" customFormat="1">
      <c r="A19" s="38" t="s">
        <v>879</v>
      </c>
      <c r="B19" s="38" t="s">
        <v>100</v>
      </c>
      <c r="C19" s="39" t="s">
        <v>1050</v>
      </c>
      <c r="D19" s="18"/>
      <c r="E19" t="s">
        <v>1079</v>
      </c>
      <c r="F19" t="s">
        <v>1080</v>
      </c>
      <c r="G19"/>
    </row>
    <row r="20" spans="1:7">
      <c r="A20" t="s">
        <v>206</v>
      </c>
      <c r="B20" t="s">
        <v>110</v>
      </c>
      <c r="C20" s="4" t="s">
        <v>1058</v>
      </c>
      <c r="E20" t="s">
        <v>1081</v>
      </c>
      <c r="F20" t="s">
        <v>1082</v>
      </c>
    </row>
    <row r="21" spans="1:7">
      <c r="A21" t="s">
        <v>888</v>
      </c>
      <c r="B21" t="s">
        <v>105</v>
      </c>
      <c r="C21" s="4" t="s">
        <v>1050</v>
      </c>
      <c r="E21" t="s">
        <v>1083</v>
      </c>
      <c r="F21" t="s">
        <v>1084</v>
      </c>
    </row>
    <row r="22" spans="1:7">
      <c r="A22" t="s">
        <v>226</v>
      </c>
      <c r="B22" t="s">
        <v>99</v>
      </c>
      <c r="C22" s="4" t="s">
        <v>1047</v>
      </c>
      <c r="E22" s="18" t="s">
        <v>1085</v>
      </c>
      <c r="F22" s="18" t="s">
        <v>1086</v>
      </c>
      <c r="G22" s="18"/>
    </row>
    <row r="23" spans="1:7">
      <c r="A23" t="s">
        <v>215</v>
      </c>
      <c r="B23" t="s">
        <v>113</v>
      </c>
      <c r="C23" s="4" t="s">
        <v>1058</v>
      </c>
      <c r="E23" t="s">
        <v>255</v>
      </c>
    </row>
    <row r="24" spans="1:7" s="38" customFormat="1">
      <c r="A24" s="38" t="s">
        <v>880</v>
      </c>
      <c r="B24" s="38" t="s">
        <v>100</v>
      </c>
      <c r="C24" s="39" t="s">
        <v>1050</v>
      </c>
      <c r="D24" s="18"/>
      <c r="E24" s="18"/>
      <c r="F24" s="18"/>
      <c r="G24" s="18"/>
    </row>
    <row r="25" spans="1:7">
      <c r="A25" t="s">
        <v>192</v>
      </c>
      <c r="B25" t="s">
        <v>77</v>
      </c>
      <c r="C25" s="4" t="s">
        <v>1048</v>
      </c>
    </row>
    <row r="26" spans="1:7">
      <c r="A26" t="s">
        <v>211</v>
      </c>
      <c r="B26" t="s">
        <v>87</v>
      </c>
      <c r="C26" s="4" t="s">
        <v>1047</v>
      </c>
    </row>
    <row r="27" spans="1:7">
      <c r="A27" t="s">
        <v>213</v>
      </c>
      <c r="B27" t="s">
        <v>111</v>
      </c>
      <c r="C27" s="4" t="s">
        <v>1058</v>
      </c>
    </row>
    <row r="28" spans="1:7">
      <c r="A28" t="s">
        <v>213</v>
      </c>
      <c r="B28" t="s">
        <v>1072</v>
      </c>
      <c r="C28" s="4" t="s">
        <v>255</v>
      </c>
    </row>
    <row r="29" spans="1:7" s="38" customFormat="1">
      <c r="A29" s="38" t="s">
        <v>217</v>
      </c>
      <c r="B29" s="38" t="s">
        <v>112</v>
      </c>
      <c r="C29" s="39" t="s">
        <v>1058</v>
      </c>
      <c r="D29" s="18"/>
      <c r="E29" s="18"/>
      <c r="F29" s="18"/>
      <c r="G29" s="18"/>
    </row>
    <row r="30" spans="1:7">
      <c r="A30" t="s">
        <v>499</v>
      </c>
      <c r="B30" t="s">
        <v>108</v>
      </c>
      <c r="C30" s="4" t="s">
        <v>1061</v>
      </c>
    </row>
    <row r="31" spans="1:7">
      <c r="A31" t="s">
        <v>214</v>
      </c>
      <c r="B31" t="s">
        <v>71</v>
      </c>
      <c r="C31" s="4" t="s">
        <v>1045</v>
      </c>
    </row>
    <row r="32" spans="1:7">
      <c r="A32" t="s">
        <v>870</v>
      </c>
      <c r="B32" t="s">
        <v>92</v>
      </c>
      <c r="C32" s="4" t="s">
        <v>1048</v>
      </c>
    </row>
    <row r="33" spans="1:7">
      <c r="A33" t="s">
        <v>222</v>
      </c>
      <c r="B33" t="s">
        <v>107</v>
      </c>
      <c r="C33" s="4" t="s">
        <v>1061</v>
      </c>
    </row>
    <row r="34" spans="1:7" s="38" customFormat="1">
      <c r="A34" s="38" t="s">
        <v>216</v>
      </c>
      <c r="B34" s="38" t="s">
        <v>113</v>
      </c>
      <c r="C34" s="39" t="s">
        <v>1058</v>
      </c>
      <c r="D34" s="18"/>
      <c r="E34" s="18"/>
      <c r="F34" s="18"/>
      <c r="G34" s="18"/>
    </row>
    <row r="35" spans="1:7">
      <c r="A35" t="s">
        <v>205</v>
      </c>
      <c r="B35" t="s">
        <v>1071</v>
      </c>
      <c r="C35" s="4" t="s">
        <v>1048</v>
      </c>
    </row>
    <row r="36" spans="1:7">
      <c r="A36" t="s">
        <v>200</v>
      </c>
      <c r="B36" t="s">
        <v>84</v>
      </c>
      <c r="C36" s="4" t="s">
        <v>1048</v>
      </c>
    </row>
    <row r="37" spans="1:7">
      <c r="A37" t="s">
        <v>873</v>
      </c>
      <c r="B37" t="s">
        <v>242</v>
      </c>
      <c r="C37" s="4" t="s">
        <v>1048</v>
      </c>
    </row>
    <row r="38" spans="1:7">
      <c r="A38" t="s">
        <v>221</v>
      </c>
      <c r="B38" t="s">
        <v>98</v>
      </c>
      <c r="C38" s="4" t="s">
        <v>1050</v>
      </c>
    </row>
    <row r="39" spans="1:7">
      <c r="A39" s="38" t="s">
        <v>218</v>
      </c>
      <c r="B39" s="38" t="s">
        <v>78</v>
      </c>
      <c r="C39" s="39" t="s">
        <v>1048</v>
      </c>
    </row>
    <row r="40" spans="1:7">
      <c r="A40" t="s">
        <v>207</v>
      </c>
      <c r="B40" t="s">
        <v>110</v>
      </c>
      <c r="C40" s="4" t="s">
        <v>1058</v>
      </c>
    </row>
    <row r="41" spans="1:7">
      <c r="A41" t="s">
        <v>220</v>
      </c>
      <c r="B41" t="s">
        <v>88</v>
      </c>
      <c r="C41" s="4" t="s">
        <v>1047</v>
      </c>
    </row>
    <row r="42" spans="1:7">
      <c r="A42" t="s">
        <v>495</v>
      </c>
      <c r="B42" t="s">
        <v>103</v>
      </c>
      <c r="C42" s="4" t="s">
        <v>1050</v>
      </c>
    </row>
    <row r="43" spans="1:7">
      <c r="A43" t="s">
        <v>225</v>
      </c>
      <c r="B43" t="s">
        <v>99</v>
      </c>
      <c r="C43" s="4" t="s">
        <v>1047</v>
      </c>
    </row>
    <row r="44" spans="1:7">
      <c r="A44" s="38" t="s">
        <v>500</v>
      </c>
      <c r="B44" s="38" t="s">
        <v>108</v>
      </c>
      <c r="C44" s="39" t="s">
        <v>1061</v>
      </c>
    </row>
    <row r="45" spans="1:7">
      <c r="A45" t="s">
        <v>223</v>
      </c>
      <c r="B45" t="s">
        <v>107</v>
      </c>
      <c r="C45" s="4" t="s">
        <v>1061</v>
      </c>
    </row>
    <row r="46" spans="1:7">
      <c r="A46" s="38" t="s">
        <v>191</v>
      </c>
      <c r="B46" s="38" t="s">
        <v>86</v>
      </c>
      <c r="C46" s="39" t="s">
        <v>1048</v>
      </c>
    </row>
    <row r="47" spans="1:7">
      <c r="A47" t="s">
        <v>224</v>
      </c>
      <c r="B47" t="s">
        <v>99</v>
      </c>
      <c r="C47" s="4" t="s">
        <v>1047</v>
      </c>
    </row>
    <row r="48" spans="1:7">
      <c r="A48" t="s">
        <v>198</v>
      </c>
      <c r="B48" t="s">
        <v>96</v>
      </c>
      <c r="C48" s="4" t="s">
        <v>1050</v>
      </c>
    </row>
    <row r="49" spans="1:7">
      <c r="A49" t="s">
        <v>227</v>
      </c>
      <c r="B49" t="s">
        <v>102</v>
      </c>
      <c r="C49" s="4" t="s">
        <v>1061</v>
      </c>
    </row>
    <row r="50" spans="1:7">
      <c r="A50" t="s">
        <v>874</v>
      </c>
      <c r="B50" t="s">
        <v>242</v>
      </c>
      <c r="C50" s="4" t="s">
        <v>1048</v>
      </c>
    </row>
    <row r="51" spans="1:7">
      <c r="A51" s="38" t="s">
        <v>229</v>
      </c>
      <c r="B51" s="38" t="s">
        <v>89</v>
      </c>
      <c r="C51" s="39" t="s">
        <v>1048</v>
      </c>
    </row>
    <row r="52" spans="1:7">
      <c r="A52" t="s">
        <v>890</v>
      </c>
      <c r="B52" t="s">
        <v>106</v>
      </c>
      <c r="C52" s="4" t="s">
        <v>1050</v>
      </c>
    </row>
    <row r="53" spans="1:7">
      <c r="A53" t="s">
        <v>501</v>
      </c>
      <c r="B53" t="s">
        <v>108</v>
      </c>
      <c r="C53" s="4" t="s">
        <v>1061</v>
      </c>
    </row>
    <row r="54" spans="1:7">
      <c r="A54" t="s">
        <v>505</v>
      </c>
      <c r="B54" t="s">
        <v>79</v>
      </c>
      <c r="C54" s="4" t="s">
        <v>1048</v>
      </c>
    </row>
    <row r="55" spans="1:7">
      <c r="A55" t="s">
        <v>219</v>
      </c>
      <c r="B55" t="s">
        <v>78</v>
      </c>
      <c r="C55" s="4" t="s">
        <v>1048</v>
      </c>
    </row>
    <row r="56" spans="1:7">
      <c r="A56" s="38" t="s">
        <v>510</v>
      </c>
      <c r="B56" s="38" t="s">
        <v>73</v>
      </c>
      <c r="C56" s="39" t="s">
        <v>1045</v>
      </c>
    </row>
    <row r="57" spans="1:7">
      <c r="A57" t="s">
        <v>883</v>
      </c>
      <c r="B57" t="s">
        <v>239</v>
      </c>
      <c r="C57" s="4" t="s">
        <v>1047</v>
      </c>
    </row>
    <row r="58" spans="1:7">
      <c r="A58" t="s">
        <v>208</v>
      </c>
      <c r="B58" t="s">
        <v>110</v>
      </c>
      <c r="C58" s="4" t="s">
        <v>1058</v>
      </c>
    </row>
    <row r="59" spans="1:7">
      <c r="A59" t="s">
        <v>878</v>
      </c>
      <c r="B59" t="s">
        <v>91</v>
      </c>
      <c r="C59" s="4" t="s">
        <v>1047</v>
      </c>
    </row>
    <row r="60" spans="1:7">
      <c r="A60" t="s">
        <v>881</v>
      </c>
      <c r="B60" t="s">
        <v>100</v>
      </c>
      <c r="C60" s="4" t="s">
        <v>1050</v>
      </c>
    </row>
    <row r="61" spans="1:7">
      <c r="A61" s="38" t="s">
        <v>886</v>
      </c>
      <c r="B61" s="38" t="s">
        <v>104</v>
      </c>
      <c r="C61" s="39" t="s">
        <v>1050</v>
      </c>
      <c r="E61" s="61" t="s">
        <v>1075</v>
      </c>
      <c r="F61" s="61" t="s">
        <v>1076</v>
      </c>
      <c r="G61" s="61"/>
    </row>
    <row r="62" spans="1:7">
      <c r="A62" t="s">
        <v>203</v>
      </c>
      <c r="B62" t="s">
        <v>97</v>
      </c>
      <c r="C62" s="4" t="s">
        <v>1050</v>
      </c>
      <c r="E62" t="s">
        <v>1077</v>
      </c>
      <c r="F62" t="s">
        <v>1078</v>
      </c>
    </row>
    <row r="63" spans="1:7">
      <c r="A63" t="s">
        <v>507</v>
      </c>
      <c r="B63" t="s">
        <v>258</v>
      </c>
      <c r="C63" s="4" t="s">
        <v>1061</v>
      </c>
      <c r="E63" t="s">
        <v>1079</v>
      </c>
      <c r="F63" t="s">
        <v>1080</v>
      </c>
    </row>
    <row r="64" spans="1:7">
      <c r="A64" t="s">
        <v>228</v>
      </c>
      <c r="B64" t="s">
        <v>977</v>
      </c>
      <c r="C64" s="4" t="s">
        <v>1045</v>
      </c>
      <c r="E64" t="s">
        <v>1081</v>
      </c>
      <c r="F64" t="s">
        <v>1082</v>
      </c>
    </row>
    <row r="65" spans="1:7">
      <c r="A65" t="s">
        <v>193</v>
      </c>
      <c r="B65" t="s">
        <v>109</v>
      </c>
      <c r="C65" s="4" t="s">
        <v>1058</v>
      </c>
      <c r="E65" t="s">
        <v>1083</v>
      </c>
      <c r="F65" t="s">
        <v>1084</v>
      </c>
    </row>
    <row r="66" spans="1:7">
      <c r="A66" s="38" t="s">
        <v>194</v>
      </c>
      <c r="B66" s="38" t="s">
        <v>109</v>
      </c>
      <c r="C66" s="39" t="s">
        <v>1058</v>
      </c>
      <c r="E66" s="18" t="s">
        <v>1085</v>
      </c>
      <c r="F66" s="18" t="s">
        <v>1086</v>
      </c>
      <c r="G66" s="18"/>
    </row>
    <row r="67" spans="1:7">
      <c r="A67" t="s">
        <v>871</v>
      </c>
      <c r="B67" t="s">
        <v>92</v>
      </c>
      <c r="C67" s="4" t="s">
        <v>1048</v>
      </c>
      <c r="E67" t="s">
        <v>255</v>
      </c>
    </row>
    <row r="68" spans="1:7">
      <c r="A68" t="s">
        <v>195</v>
      </c>
      <c r="B68" t="s">
        <v>109</v>
      </c>
      <c r="C68" s="4" t="s">
        <v>1058</v>
      </c>
    </row>
    <row r="69" spans="1:7">
      <c r="A69" t="s">
        <v>196</v>
      </c>
      <c r="B69" t="s">
        <v>109</v>
      </c>
      <c r="C69" s="4" t="s">
        <v>1058</v>
      </c>
    </row>
    <row r="70" spans="1:7">
      <c r="A70" t="s">
        <v>882</v>
      </c>
      <c r="B70" t="s">
        <v>100</v>
      </c>
      <c r="C70" s="4" t="s">
        <v>1050</v>
      </c>
    </row>
    <row r="71" spans="1:7">
      <c r="A71" s="38" t="s">
        <v>875</v>
      </c>
      <c r="B71" s="38" t="s">
        <v>80</v>
      </c>
      <c r="C71" s="39" t="s">
        <v>1048</v>
      </c>
    </row>
    <row r="72" spans="1:7">
      <c r="A72" t="s">
        <v>894</v>
      </c>
      <c r="B72" t="s">
        <v>74</v>
      </c>
      <c r="C72" s="4" t="s">
        <v>1045</v>
      </c>
    </row>
    <row r="73" spans="1:7">
      <c r="A73" t="s">
        <v>209</v>
      </c>
      <c r="B73" t="s">
        <v>110</v>
      </c>
      <c r="C73" s="4" t="s">
        <v>1058</v>
      </c>
    </row>
    <row r="74" spans="1:7">
      <c r="A74" t="s">
        <v>508</v>
      </c>
      <c r="B74" t="s">
        <v>258</v>
      </c>
      <c r="C74" s="4" t="s">
        <v>1061</v>
      </c>
    </row>
    <row r="75" spans="1:7">
      <c r="A75" t="s">
        <v>509</v>
      </c>
      <c r="B75" t="s">
        <v>258</v>
      </c>
      <c r="C75" s="4" t="s">
        <v>1061</v>
      </c>
    </row>
    <row r="76" spans="1:7">
      <c r="A76" s="38" t="s">
        <v>210</v>
      </c>
      <c r="B76" s="38" t="s">
        <v>110</v>
      </c>
      <c r="C76" s="39" t="s">
        <v>1058</v>
      </c>
    </row>
    <row r="77" spans="1:7">
      <c r="A77" t="s">
        <v>876</v>
      </c>
      <c r="B77" t="s">
        <v>81</v>
      </c>
      <c r="C77" s="4" t="s">
        <v>1048</v>
      </c>
    </row>
    <row r="78" spans="1:7">
      <c r="A78" t="s">
        <v>887</v>
      </c>
      <c r="B78" t="s">
        <v>104</v>
      </c>
      <c r="C78" s="4" t="s">
        <v>1050</v>
      </c>
    </row>
    <row r="79" spans="1:7">
      <c r="A79" t="s">
        <v>884</v>
      </c>
      <c r="B79" t="s">
        <v>1073</v>
      </c>
      <c r="C79" s="4" t="s">
        <v>1047</v>
      </c>
    </row>
    <row r="80" spans="1:7">
      <c r="A80" t="s">
        <v>893</v>
      </c>
      <c r="B80" t="s">
        <v>101</v>
      </c>
      <c r="C80" s="4" t="s">
        <v>1047</v>
      </c>
    </row>
    <row r="81" spans="1:3">
      <c r="A81" s="38" t="s">
        <v>877</v>
      </c>
      <c r="B81" s="38" t="s">
        <v>82</v>
      </c>
      <c r="C81" s="39" t="s">
        <v>1048</v>
      </c>
    </row>
    <row r="82" spans="1:3">
      <c r="A82" t="s">
        <v>891</v>
      </c>
      <c r="B82" t="s">
        <v>106</v>
      </c>
      <c r="C82" s="4" t="s">
        <v>1050</v>
      </c>
    </row>
    <row r="83" spans="1:3">
      <c r="A83" t="s">
        <v>504</v>
      </c>
      <c r="B83" t="s">
        <v>90</v>
      </c>
      <c r="C83" s="4" t="s">
        <v>1047</v>
      </c>
    </row>
    <row r="84" spans="1:3">
      <c r="A84" t="s">
        <v>502</v>
      </c>
      <c r="B84" t="s">
        <v>108</v>
      </c>
      <c r="C84" s="4" t="s">
        <v>1061</v>
      </c>
    </row>
    <row r="85" spans="1:3">
      <c r="A85" t="s">
        <v>184</v>
      </c>
      <c r="B85" t="s">
        <v>75</v>
      </c>
      <c r="C85" s="4" t="s">
        <v>1045</v>
      </c>
    </row>
    <row r="86" spans="1:3">
      <c r="A86" s="38" t="s">
        <v>184</v>
      </c>
      <c r="B86" s="38" t="s">
        <v>1074</v>
      </c>
      <c r="C86" s="39" t="s">
        <v>255</v>
      </c>
    </row>
    <row r="87" spans="1:3">
      <c r="A87" t="s">
        <v>872</v>
      </c>
      <c r="B87" t="s">
        <v>92</v>
      </c>
      <c r="C87" s="4" t="s">
        <v>1048</v>
      </c>
    </row>
  </sheetData>
  <phoneticPr fontId="2" type="noConversion"/>
  <pageMargins left="0.75" right="0.75" top="1" bottom="1" header="0.5" footer="0.5"/>
  <pageSetup scale="82" orientation="landscape" horizontalDpi="4294967293" r:id="rId1"/>
  <headerFooter alignWithMargins="0">
    <oddHeader>&amp;C&amp;"Arial,Bold"&amp;12Public Library System Population Codes
by County FY04</oddHeader>
    <oddFooter>&amp;LMississippi Public Library Statistics, FY04, Library Codes by County&amp;RPage 3</oddFooter>
  </headerFooter>
  <rowBreaks count="1" manualBreakCount="1">
    <brk id="4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topLeftCell="G19" workbookViewId="0">
      <selection activeCell="L37" sqref="L37"/>
    </sheetView>
  </sheetViews>
  <sheetFormatPr defaultRowHeight="12.75"/>
  <sheetData/>
  <phoneticPr fontId="2" type="noConversion"/>
  <printOptions horizontalCentered="1"/>
  <pageMargins left="0.75" right="0.75" top="1" bottom="1" header="0.5" footer="0.5"/>
  <pageSetup orientation="landscape" r:id="rId1"/>
  <headerFooter alignWithMargins="0">
    <oddHeader>&amp;C&amp;"Arial,Bold"&amp;12Mississippi Public Library Service Comparisons for Five Years</oddHeader>
    <oddFooter>&amp;L&amp;8Mississippi Public Library Statistics, FY04, Service Comparisons&amp;R&amp;8Page 20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69"/>
  <sheetViews>
    <sheetView topLeftCell="J1" zoomScaleNormal="100" workbookViewId="0"/>
  </sheetViews>
  <sheetFormatPr defaultRowHeight="12.75"/>
  <cols>
    <col min="1" max="1" width="49.85546875" style="149" customWidth="1"/>
    <col min="2" max="2" width="11.5703125" style="150" customWidth="1"/>
    <col min="3" max="3" width="10.140625" style="150" customWidth="1"/>
    <col min="4" max="4" width="10" style="150" customWidth="1"/>
    <col min="5" max="5" width="9.28515625" style="150" customWidth="1"/>
    <col min="6" max="6" width="10.5703125" style="150" customWidth="1"/>
    <col min="7" max="7" width="9.85546875" style="150" customWidth="1"/>
    <col min="8" max="8" width="14.85546875" style="150" customWidth="1"/>
    <col min="9" max="9" width="13.42578125" style="150" customWidth="1"/>
    <col min="10" max="10" width="12.85546875" style="150" customWidth="1"/>
    <col min="11" max="11" width="9.5703125" style="150" customWidth="1"/>
    <col min="12" max="12" width="10.7109375" style="150" customWidth="1"/>
    <col min="13" max="13" width="13.140625" style="150" customWidth="1"/>
    <col min="14" max="14" width="14" style="150" customWidth="1"/>
    <col min="15" max="15" width="15.42578125" style="150" customWidth="1"/>
    <col min="16" max="16" width="15.7109375" style="149" customWidth="1"/>
    <col min="17" max="17" width="12" style="150" customWidth="1"/>
    <col min="18" max="18" width="15.85546875" style="151" customWidth="1"/>
    <col min="19" max="19" width="9.140625" style="149"/>
    <col min="20" max="20" width="9.140625" style="149" hidden="1" customWidth="1"/>
    <col min="21" max="16384" width="9.140625" style="149"/>
  </cols>
  <sheetData>
    <row r="1" spans="1:20" ht="37.5" customHeight="1">
      <c r="A1" s="3" t="s">
        <v>66</v>
      </c>
      <c r="B1" s="19" t="s">
        <v>157</v>
      </c>
      <c r="C1" s="19" t="s">
        <v>158</v>
      </c>
      <c r="D1" s="19" t="s">
        <v>159</v>
      </c>
      <c r="E1" s="19" t="s">
        <v>160</v>
      </c>
      <c r="F1" s="19" t="s">
        <v>161</v>
      </c>
      <c r="G1" s="10" t="s">
        <v>162</v>
      </c>
      <c r="H1" s="10" t="s">
        <v>163</v>
      </c>
      <c r="I1" s="10" t="s">
        <v>2</v>
      </c>
      <c r="J1" s="10" t="s">
        <v>164</v>
      </c>
      <c r="K1" s="19" t="s">
        <v>149</v>
      </c>
      <c r="L1" s="10" t="s">
        <v>165</v>
      </c>
      <c r="M1" s="19" t="s">
        <v>166</v>
      </c>
      <c r="N1" s="10" t="s">
        <v>167</v>
      </c>
      <c r="O1" s="10" t="s">
        <v>168</v>
      </c>
      <c r="P1" s="10" t="s">
        <v>179</v>
      </c>
      <c r="Q1" s="10" t="s">
        <v>178</v>
      </c>
      <c r="R1" s="148" t="s">
        <v>898</v>
      </c>
    </row>
    <row r="3" spans="1:20">
      <c r="A3" s="42" t="s">
        <v>67</v>
      </c>
    </row>
    <row r="4" spans="1:20">
      <c r="A4" s="149" t="s">
        <v>68</v>
      </c>
      <c r="B4" s="152">
        <v>26085</v>
      </c>
      <c r="C4" s="152">
        <v>0</v>
      </c>
      <c r="D4" s="152">
        <v>148</v>
      </c>
      <c r="E4" s="152">
        <v>272</v>
      </c>
      <c r="F4" s="152">
        <v>31</v>
      </c>
      <c r="G4" s="152">
        <f>SUM(C4:F4)</f>
        <v>451</v>
      </c>
      <c r="H4" s="152">
        <v>31</v>
      </c>
      <c r="I4" s="152">
        <v>0</v>
      </c>
      <c r="J4" s="152">
        <f>(H4+I4)</f>
        <v>31</v>
      </c>
      <c r="K4" s="152">
        <v>0</v>
      </c>
      <c r="L4" s="152">
        <f>(B4+G4+J4+K4)</f>
        <v>26567</v>
      </c>
      <c r="M4" s="151">
        <f>(L4/T4)</f>
        <v>3.3869199388067313</v>
      </c>
      <c r="N4" s="152">
        <v>1706</v>
      </c>
      <c r="O4" s="152">
        <v>781</v>
      </c>
      <c r="P4" s="152">
        <v>1017</v>
      </c>
      <c r="Q4" s="152">
        <v>8276</v>
      </c>
      <c r="R4" s="151">
        <f>(Q4/T4)</f>
        <v>1.0550739418663948</v>
      </c>
      <c r="T4" s="153">
        <v>7844</v>
      </c>
    </row>
    <row r="5" spans="1:20">
      <c r="A5" s="149" t="s">
        <v>69</v>
      </c>
      <c r="B5" s="152">
        <v>43531</v>
      </c>
      <c r="C5" s="152">
        <v>0</v>
      </c>
      <c r="D5" s="152">
        <v>605</v>
      </c>
      <c r="E5" s="152">
        <v>510</v>
      </c>
      <c r="F5" s="152">
        <v>31</v>
      </c>
      <c r="G5" s="152">
        <f>SUM(C5:F5)</f>
        <v>1146</v>
      </c>
      <c r="H5" s="152">
        <v>27</v>
      </c>
      <c r="I5" s="152">
        <v>0</v>
      </c>
      <c r="J5" s="152">
        <f t="shared" ref="J5:J66" si="0">(H5+I5)</f>
        <v>27</v>
      </c>
      <c r="K5" s="152">
        <v>0</v>
      </c>
      <c r="L5" s="152">
        <f t="shared" ref="L5:L66" si="1">(B5+G5+J5+K5)</f>
        <v>44704</v>
      </c>
      <c r="M5" s="151">
        <f t="shared" ref="M5:M66" si="2">(L5/T5)</f>
        <v>4.2506418180089378</v>
      </c>
      <c r="N5" s="152">
        <v>2569</v>
      </c>
      <c r="O5" s="152">
        <v>944</v>
      </c>
      <c r="P5" s="153">
        <v>4079</v>
      </c>
      <c r="Q5" s="152">
        <v>19185</v>
      </c>
      <c r="R5" s="151">
        <f t="shared" ref="R5:R66" si="3">(Q5/T5)</f>
        <v>1.8241894076257488</v>
      </c>
      <c r="T5" s="153">
        <v>10517</v>
      </c>
    </row>
    <row r="6" spans="1:20">
      <c r="A6" s="149" t="s">
        <v>70</v>
      </c>
      <c r="B6" s="152">
        <v>16628</v>
      </c>
      <c r="C6" s="152">
        <v>0</v>
      </c>
      <c r="D6" s="152">
        <v>627</v>
      </c>
      <c r="E6" s="152">
        <v>1680</v>
      </c>
      <c r="F6" s="152">
        <v>31</v>
      </c>
      <c r="G6" s="152">
        <f t="shared" ref="G6:G66" si="4">(C6+D6+E6+F6)</f>
        <v>2338</v>
      </c>
      <c r="H6" s="152">
        <v>57</v>
      </c>
      <c r="I6" s="152">
        <v>0</v>
      </c>
      <c r="J6" s="152">
        <f t="shared" si="0"/>
        <v>57</v>
      </c>
      <c r="K6" s="152">
        <v>10</v>
      </c>
      <c r="L6" s="152">
        <f t="shared" si="1"/>
        <v>19033</v>
      </c>
      <c r="M6" s="151">
        <f t="shared" si="2"/>
        <v>1.6484496795426988</v>
      </c>
      <c r="N6" s="152">
        <v>1406</v>
      </c>
      <c r="O6" s="152">
        <v>633</v>
      </c>
      <c r="P6" s="153">
        <v>4760</v>
      </c>
      <c r="Q6" s="152">
        <v>25438</v>
      </c>
      <c r="R6" s="151">
        <f t="shared" si="3"/>
        <v>2.2031872509960158</v>
      </c>
      <c r="T6" s="153">
        <v>11546</v>
      </c>
    </row>
    <row r="7" spans="1:20">
      <c r="A7" s="149" t="s">
        <v>71</v>
      </c>
      <c r="B7" s="152">
        <v>38348</v>
      </c>
      <c r="C7" s="152">
        <v>0</v>
      </c>
      <c r="D7" s="152">
        <v>1627</v>
      </c>
      <c r="E7" s="152">
        <v>1895</v>
      </c>
      <c r="F7" s="152">
        <v>31</v>
      </c>
      <c r="G7" s="152">
        <f t="shared" si="4"/>
        <v>3553</v>
      </c>
      <c r="H7" s="152">
        <v>48</v>
      </c>
      <c r="I7" s="152">
        <v>0</v>
      </c>
      <c r="J7" s="152">
        <f t="shared" si="0"/>
        <v>48</v>
      </c>
      <c r="K7" s="152">
        <v>596</v>
      </c>
      <c r="L7" s="152">
        <f t="shared" si="1"/>
        <v>42545</v>
      </c>
      <c r="M7" s="151">
        <f t="shared" si="2"/>
        <v>4.0031050056454651</v>
      </c>
      <c r="N7" s="152">
        <v>2051</v>
      </c>
      <c r="O7" s="152">
        <v>1798</v>
      </c>
      <c r="P7" s="153">
        <v>5929</v>
      </c>
      <c r="Q7" s="152">
        <v>23867</v>
      </c>
      <c r="R7" s="151">
        <f t="shared" si="3"/>
        <v>2.2456718103123823</v>
      </c>
      <c r="T7" s="153">
        <v>10628</v>
      </c>
    </row>
    <row r="8" spans="1:20">
      <c r="A8" s="149" t="s">
        <v>72</v>
      </c>
      <c r="B8" s="152">
        <v>13600</v>
      </c>
      <c r="C8" s="152">
        <v>0</v>
      </c>
      <c r="D8" s="152">
        <v>1088</v>
      </c>
      <c r="E8" s="152">
        <v>26</v>
      </c>
      <c r="F8" s="152">
        <v>31</v>
      </c>
      <c r="G8" s="152">
        <f t="shared" si="4"/>
        <v>1145</v>
      </c>
      <c r="H8" s="152">
        <v>37</v>
      </c>
      <c r="I8" s="152">
        <v>0</v>
      </c>
      <c r="J8" s="152">
        <f t="shared" si="0"/>
        <v>37</v>
      </c>
      <c r="K8" s="152">
        <v>0</v>
      </c>
      <c r="L8" s="152">
        <f t="shared" si="1"/>
        <v>14782</v>
      </c>
      <c r="M8" s="151">
        <f t="shared" si="2"/>
        <v>1.5215645908389088</v>
      </c>
      <c r="N8" s="152">
        <v>851</v>
      </c>
      <c r="O8" s="152">
        <v>1046</v>
      </c>
      <c r="P8" s="153">
        <v>2500</v>
      </c>
      <c r="Q8" s="152">
        <v>7800</v>
      </c>
      <c r="R8" s="151">
        <f t="shared" si="3"/>
        <v>0.80288214101904276</v>
      </c>
      <c r="T8" s="153">
        <v>9715</v>
      </c>
    </row>
    <row r="9" spans="1:20">
      <c r="A9" s="149" t="s">
        <v>73</v>
      </c>
      <c r="B9" s="152">
        <v>26620</v>
      </c>
      <c r="C9" s="152">
        <v>0</v>
      </c>
      <c r="D9" s="152">
        <v>340</v>
      </c>
      <c r="E9" s="152">
        <v>546</v>
      </c>
      <c r="F9" s="152">
        <v>31</v>
      </c>
      <c r="G9" s="152">
        <f t="shared" si="4"/>
        <v>917</v>
      </c>
      <c r="H9" s="152">
        <v>21</v>
      </c>
      <c r="I9" s="152">
        <v>0</v>
      </c>
      <c r="J9" s="152">
        <f t="shared" si="0"/>
        <v>21</v>
      </c>
      <c r="K9" s="152">
        <v>221</v>
      </c>
      <c r="L9" s="152">
        <f t="shared" si="1"/>
        <v>27779</v>
      </c>
      <c r="M9" s="151">
        <f t="shared" si="2"/>
        <v>2.2615810469754947</v>
      </c>
      <c r="N9" s="152">
        <v>605</v>
      </c>
      <c r="O9" s="152">
        <v>416</v>
      </c>
      <c r="P9" s="153">
        <v>4497</v>
      </c>
      <c r="Q9" s="152">
        <v>10317</v>
      </c>
      <c r="R9" s="151">
        <f t="shared" si="3"/>
        <v>0.83994138239843685</v>
      </c>
      <c r="T9" s="153">
        <v>12283</v>
      </c>
    </row>
    <row r="10" spans="1:20">
      <c r="A10" s="149" t="s">
        <v>74</v>
      </c>
      <c r="B10" s="152">
        <v>13542</v>
      </c>
      <c r="C10" s="152">
        <v>0</v>
      </c>
      <c r="D10" s="152">
        <v>372</v>
      </c>
      <c r="E10" s="152">
        <v>175</v>
      </c>
      <c r="F10" s="152">
        <v>31</v>
      </c>
      <c r="G10" s="152">
        <f t="shared" si="4"/>
        <v>578</v>
      </c>
      <c r="H10" s="152">
        <v>34</v>
      </c>
      <c r="I10" s="152">
        <v>0</v>
      </c>
      <c r="J10" s="152">
        <f t="shared" si="0"/>
        <v>34</v>
      </c>
      <c r="K10" s="152">
        <v>59</v>
      </c>
      <c r="L10" s="152">
        <f t="shared" si="1"/>
        <v>14213</v>
      </c>
      <c r="M10" s="151">
        <f t="shared" si="2"/>
        <v>0.99705366538056828</v>
      </c>
      <c r="N10" s="152">
        <v>716</v>
      </c>
      <c r="O10" s="152">
        <v>220</v>
      </c>
      <c r="P10" s="153">
        <v>1725</v>
      </c>
      <c r="Q10" s="152">
        <v>8652</v>
      </c>
      <c r="R10" s="151">
        <f t="shared" si="3"/>
        <v>0.60694493160294638</v>
      </c>
      <c r="T10" s="153">
        <v>14255</v>
      </c>
    </row>
    <row r="11" spans="1:20">
      <c r="A11" s="149" t="s">
        <v>75</v>
      </c>
      <c r="B11" s="152">
        <v>17459</v>
      </c>
      <c r="C11" s="152">
        <v>0</v>
      </c>
      <c r="D11" s="152">
        <v>173</v>
      </c>
      <c r="E11" s="152">
        <v>696</v>
      </c>
      <c r="F11" s="152">
        <v>31</v>
      </c>
      <c r="G11" s="152">
        <f t="shared" si="4"/>
        <v>900</v>
      </c>
      <c r="H11" s="152">
        <v>64</v>
      </c>
      <c r="I11" s="152">
        <v>0</v>
      </c>
      <c r="J11" s="152">
        <f t="shared" si="0"/>
        <v>64</v>
      </c>
      <c r="K11" s="152">
        <v>48</v>
      </c>
      <c r="L11" s="152">
        <f t="shared" si="1"/>
        <v>18471</v>
      </c>
      <c r="M11" s="151">
        <f t="shared" si="2"/>
        <v>1.3849441403614007</v>
      </c>
      <c r="N11" s="152">
        <v>1355</v>
      </c>
      <c r="O11" s="152">
        <v>92</v>
      </c>
      <c r="P11" s="153">
        <v>1804</v>
      </c>
      <c r="Q11" s="152">
        <v>10911</v>
      </c>
      <c r="R11" s="151">
        <f t="shared" si="3"/>
        <v>0.81810002249381419</v>
      </c>
      <c r="T11" s="153">
        <v>13337</v>
      </c>
    </row>
    <row r="12" spans="1:20" s="154" customFormat="1"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6"/>
      <c r="N12" s="155"/>
      <c r="O12" s="155"/>
      <c r="P12" s="157"/>
      <c r="Q12" s="155"/>
      <c r="R12" s="156"/>
      <c r="T12" s="157"/>
    </row>
    <row r="13" spans="1:20">
      <c r="A13" s="42" t="s">
        <v>125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1"/>
      <c r="N13" s="152"/>
      <c r="O13" s="152"/>
      <c r="P13" s="153"/>
      <c r="Q13" s="152"/>
      <c r="T13" s="153"/>
    </row>
    <row r="14" spans="1:20">
      <c r="A14" s="149" t="s">
        <v>83</v>
      </c>
      <c r="B14" s="152">
        <v>95367</v>
      </c>
      <c r="C14" s="152">
        <v>0</v>
      </c>
      <c r="D14" s="152">
        <v>2423</v>
      </c>
      <c r="E14" s="152">
        <v>3598</v>
      </c>
      <c r="F14" s="152">
        <v>31</v>
      </c>
      <c r="G14" s="152">
        <f t="shared" si="4"/>
        <v>6052</v>
      </c>
      <c r="H14" s="152">
        <v>188</v>
      </c>
      <c r="I14" s="152">
        <v>0</v>
      </c>
      <c r="J14" s="152">
        <f t="shared" si="0"/>
        <v>188</v>
      </c>
      <c r="K14" s="152">
        <v>69</v>
      </c>
      <c r="L14" s="152">
        <f t="shared" si="1"/>
        <v>101676</v>
      </c>
      <c r="M14" s="151">
        <f t="shared" si="2"/>
        <v>2.6118988902589395</v>
      </c>
      <c r="N14" s="152">
        <v>3440</v>
      </c>
      <c r="O14" s="152">
        <v>2949</v>
      </c>
      <c r="P14" s="153">
        <v>25597</v>
      </c>
      <c r="Q14" s="152">
        <v>228575</v>
      </c>
      <c r="R14" s="151">
        <f t="shared" si="3"/>
        <v>5.8717375667899709</v>
      </c>
      <c r="T14" s="153">
        <v>38928</v>
      </c>
    </row>
    <row r="15" spans="1:20">
      <c r="A15" s="149" t="s">
        <v>76</v>
      </c>
      <c r="B15" s="152">
        <v>73075</v>
      </c>
      <c r="C15" s="152">
        <v>0</v>
      </c>
      <c r="D15" s="152">
        <v>1930</v>
      </c>
      <c r="E15" s="152">
        <v>2210</v>
      </c>
      <c r="F15" s="152">
        <v>32</v>
      </c>
      <c r="G15" s="152">
        <f t="shared" si="4"/>
        <v>4172</v>
      </c>
      <c r="H15" s="152">
        <v>150</v>
      </c>
      <c r="I15" s="152">
        <v>0</v>
      </c>
      <c r="J15" s="152">
        <f t="shared" si="0"/>
        <v>150</v>
      </c>
      <c r="K15" s="152">
        <v>546</v>
      </c>
      <c r="L15" s="152">
        <f t="shared" si="1"/>
        <v>77943</v>
      </c>
      <c r="M15" s="151">
        <f t="shared" si="2"/>
        <v>2.669098006985823</v>
      </c>
      <c r="N15" s="152">
        <v>4167</v>
      </c>
      <c r="O15" s="152">
        <v>6075</v>
      </c>
      <c r="P15" s="153">
        <v>23443</v>
      </c>
      <c r="Q15" s="152">
        <v>81554</v>
      </c>
      <c r="R15" s="151">
        <f t="shared" si="3"/>
        <v>2.7927539209643175</v>
      </c>
      <c r="T15" s="153">
        <v>29202</v>
      </c>
    </row>
    <row r="16" spans="1:20">
      <c r="A16" s="149" t="s">
        <v>84</v>
      </c>
      <c r="B16" s="152">
        <v>88730</v>
      </c>
      <c r="C16" s="152">
        <v>0</v>
      </c>
      <c r="D16" s="152">
        <v>2644</v>
      </c>
      <c r="E16" s="152">
        <v>3745</v>
      </c>
      <c r="F16" s="152">
        <v>31</v>
      </c>
      <c r="G16" s="152">
        <f t="shared" si="4"/>
        <v>6420</v>
      </c>
      <c r="H16" s="152">
        <v>44</v>
      </c>
      <c r="I16" s="152">
        <v>0</v>
      </c>
      <c r="J16" s="152">
        <f t="shared" si="0"/>
        <v>44</v>
      </c>
      <c r="K16" s="152">
        <v>19</v>
      </c>
      <c r="L16" s="152">
        <f t="shared" si="1"/>
        <v>95213</v>
      </c>
      <c r="M16" s="151">
        <f t="shared" si="2"/>
        <v>2.4662107907892352</v>
      </c>
      <c r="N16" s="152">
        <v>6065</v>
      </c>
      <c r="O16" s="152">
        <v>10950</v>
      </c>
      <c r="P16" s="153">
        <v>22195</v>
      </c>
      <c r="Q16" s="152">
        <v>72920</v>
      </c>
      <c r="R16" s="151">
        <f t="shared" si="3"/>
        <v>1.888776646722097</v>
      </c>
      <c r="T16" s="153">
        <v>38607</v>
      </c>
    </row>
    <row r="17" spans="1:20">
      <c r="A17" s="149" t="s">
        <v>85</v>
      </c>
      <c r="B17" s="152">
        <v>91624</v>
      </c>
      <c r="C17" s="152">
        <v>0</v>
      </c>
      <c r="D17" s="152">
        <v>2624</v>
      </c>
      <c r="E17" s="152">
        <v>2813</v>
      </c>
      <c r="F17" s="152">
        <v>31</v>
      </c>
      <c r="G17" s="152">
        <f t="shared" si="4"/>
        <v>5468</v>
      </c>
      <c r="H17" s="152">
        <v>229</v>
      </c>
      <c r="I17" s="152">
        <v>0</v>
      </c>
      <c r="J17" s="152">
        <f t="shared" si="0"/>
        <v>229</v>
      </c>
      <c r="K17" s="152">
        <v>22</v>
      </c>
      <c r="L17" s="152">
        <f t="shared" si="1"/>
        <v>97343</v>
      </c>
      <c r="M17" s="151">
        <f t="shared" si="2"/>
        <v>2.7313617104857038</v>
      </c>
      <c r="N17" s="152">
        <v>5673</v>
      </c>
      <c r="O17" s="152">
        <v>5011</v>
      </c>
      <c r="P17" s="153">
        <v>36411</v>
      </c>
      <c r="Q17" s="152">
        <v>83651</v>
      </c>
      <c r="R17" s="151">
        <f t="shared" si="3"/>
        <v>2.3471758466848116</v>
      </c>
      <c r="T17" s="153">
        <v>35639</v>
      </c>
    </row>
    <row r="18" spans="1:20">
      <c r="A18" s="149" t="s">
        <v>77</v>
      </c>
      <c r="B18" s="152">
        <v>48085</v>
      </c>
      <c r="C18" s="152">
        <v>0</v>
      </c>
      <c r="D18" s="152">
        <v>499</v>
      </c>
      <c r="E18" s="152">
        <v>1300</v>
      </c>
      <c r="F18" s="152">
        <v>31</v>
      </c>
      <c r="G18" s="152">
        <f t="shared" si="4"/>
        <v>1830</v>
      </c>
      <c r="H18" s="152">
        <v>58</v>
      </c>
      <c r="I18" s="152">
        <v>0</v>
      </c>
      <c r="J18" s="152">
        <f t="shared" si="0"/>
        <v>58</v>
      </c>
      <c r="K18" s="152">
        <v>121</v>
      </c>
      <c r="L18" s="152">
        <f t="shared" si="1"/>
        <v>50094</v>
      </c>
      <c r="M18" s="151">
        <f t="shared" si="2"/>
        <v>2.203289936664321</v>
      </c>
      <c r="N18" s="152">
        <v>674</v>
      </c>
      <c r="O18" s="152">
        <v>2242</v>
      </c>
      <c r="P18" s="153">
        <v>7417</v>
      </c>
      <c r="Q18" s="152">
        <v>53652</v>
      </c>
      <c r="R18" s="151">
        <f t="shared" si="3"/>
        <v>2.3597818437719917</v>
      </c>
      <c r="T18" s="153">
        <v>22736</v>
      </c>
    </row>
    <row r="19" spans="1:20">
      <c r="A19" s="149" t="s">
        <v>86</v>
      </c>
      <c r="B19" s="152">
        <v>87123</v>
      </c>
      <c r="C19" s="152">
        <v>0</v>
      </c>
      <c r="D19" s="152">
        <v>609</v>
      </c>
      <c r="E19" s="152">
        <v>39</v>
      </c>
      <c r="F19" s="152">
        <v>31</v>
      </c>
      <c r="G19" s="152">
        <f t="shared" si="4"/>
        <v>679</v>
      </c>
      <c r="H19" s="152">
        <v>180</v>
      </c>
      <c r="I19" s="152">
        <v>0</v>
      </c>
      <c r="J19" s="152">
        <f t="shared" si="0"/>
        <v>180</v>
      </c>
      <c r="K19" s="152">
        <v>840</v>
      </c>
      <c r="L19" s="152">
        <f t="shared" si="1"/>
        <v>88822</v>
      </c>
      <c r="M19" s="151">
        <f t="shared" si="2"/>
        <v>2.457312012394179</v>
      </c>
      <c r="N19" s="152">
        <v>2111</v>
      </c>
      <c r="O19" s="152">
        <v>1510</v>
      </c>
      <c r="P19" s="153">
        <v>15417</v>
      </c>
      <c r="Q19" s="152">
        <v>58634</v>
      </c>
      <c r="R19" s="151">
        <f t="shared" si="3"/>
        <v>1.6221435290211919</v>
      </c>
      <c r="T19" s="153">
        <v>36146</v>
      </c>
    </row>
    <row r="20" spans="1:20">
      <c r="A20" s="149" t="s">
        <v>78</v>
      </c>
      <c r="B20" s="152">
        <v>45684</v>
      </c>
      <c r="C20" s="152">
        <v>0</v>
      </c>
      <c r="D20" s="152">
        <v>784</v>
      </c>
      <c r="E20" s="152">
        <v>1136</v>
      </c>
      <c r="F20" s="152">
        <v>31</v>
      </c>
      <c r="G20" s="152">
        <f t="shared" si="4"/>
        <v>1951</v>
      </c>
      <c r="H20" s="152">
        <v>83</v>
      </c>
      <c r="I20" s="152">
        <v>0</v>
      </c>
      <c r="J20" s="152">
        <f t="shared" si="0"/>
        <v>83</v>
      </c>
      <c r="K20" s="152">
        <v>1312</v>
      </c>
      <c r="L20" s="152">
        <f t="shared" si="1"/>
        <v>49030</v>
      </c>
      <c r="M20" s="151">
        <f t="shared" si="2"/>
        <v>1.5084761406639386</v>
      </c>
      <c r="N20" s="152">
        <v>4321</v>
      </c>
      <c r="O20" s="152">
        <v>13213</v>
      </c>
      <c r="P20" s="153">
        <v>10627</v>
      </c>
      <c r="Q20" s="152">
        <v>33122</v>
      </c>
      <c r="R20" s="151">
        <f t="shared" si="3"/>
        <v>1.0190443959019166</v>
      </c>
      <c r="T20" s="153">
        <v>32503</v>
      </c>
    </row>
    <row r="21" spans="1:20">
      <c r="A21" s="149" t="s">
        <v>89</v>
      </c>
      <c r="B21" s="152">
        <v>33117</v>
      </c>
      <c r="C21" s="152">
        <v>0</v>
      </c>
      <c r="D21" s="152">
        <v>371</v>
      </c>
      <c r="E21" s="152">
        <v>0</v>
      </c>
      <c r="F21" s="152">
        <v>31</v>
      </c>
      <c r="G21" s="152">
        <f t="shared" si="4"/>
        <v>402</v>
      </c>
      <c r="H21" s="152">
        <v>82</v>
      </c>
      <c r="I21" s="152">
        <v>0</v>
      </c>
      <c r="J21" s="152">
        <f t="shared" si="0"/>
        <v>82</v>
      </c>
      <c r="K21" s="152">
        <v>0</v>
      </c>
      <c r="L21" s="152">
        <f t="shared" si="1"/>
        <v>33601</v>
      </c>
      <c r="M21" s="151">
        <f t="shared" si="2"/>
        <v>0.94656036959828727</v>
      </c>
      <c r="N21" s="152">
        <v>1889</v>
      </c>
      <c r="O21" s="152">
        <v>151</v>
      </c>
      <c r="P21" s="153">
        <v>3867</v>
      </c>
      <c r="Q21" s="152">
        <v>15372</v>
      </c>
      <c r="R21" s="151">
        <f t="shared" si="3"/>
        <v>0.43303848104118542</v>
      </c>
      <c r="T21" s="153">
        <v>35498</v>
      </c>
    </row>
    <row r="22" spans="1:20">
      <c r="A22" s="149" t="s">
        <v>79</v>
      </c>
      <c r="B22" s="152">
        <v>29175</v>
      </c>
      <c r="C22" s="152">
        <v>0</v>
      </c>
      <c r="D22" s="152">
        <v>522</v>
      </c>
      <c r="E22" s="152">
        <v>206</v>
      </c>
      <c r="F22" s="152">
        <v>31</v>
      </c>
      <c r="G22" s="152">
        <f t="shared" si="4"/>
        <v>759</v>
      </c>
      <c r="H22" s="152">
        <v>62</v>
      </c>
      <c r="I22" s="152">
        <v>1</v>
      </c>
      <c r="J22" s="152">
        <f t="shared" si="0"/>
        <v>63</v>
      </c>
      <c r="K22" s="152">
        <v>0</v>
      </c>
      <c r="L22" s="152">
        <f t="shared" si="1"/>
        <v>29997</v>
      </c>
      <c r="M22" s="151">
        <f t="shared" si="2"/>
        <v>1.0164684354986275</v>
      </c>
      <c r="N22" s="152">
        <v>2193</v>
      </c>
      <c r="O22" s="152">
        <v>2116</v>
      </c>
      <c r="P22" s="153">
        <v>6530</v>
      </c>
      <c r="Q22" s="152">
        <v>16269</v>
      </c>
      <c r="R22" s="151">
        <f t="shared" si="3"/>
        <v>0.55128596116702244</v>
      </c>
      <c r="T22" s="153">
        <v>29511</v>
      </c>
    </row>
    <row r="23" spans="1:20">
      <c r="A23" s="149" t="s">
        <v>92</v>
      </c>
      <c r="B23" s="152">
        <v>64209</v>
      </c>
      <c r="C23" s="152">
        <v>0</v>
      </c>
      <c r="D23" s="152">
        <v>540</v>
      </c>
      <c r="E23" s="152">
        <v>1566</v>
      </c>
      <c r="F23" s="152">
        <v>31</v>
      </c>
      <c r="G23" s="152">
        <f t="shared" si="4"/>
        <v>2137</v>
      </c>
      <c r="H23" s="152">
        <v>97</v>
      </c>
      <c r="I23" s="152">
        <v>0</v>
      </c>
      <c r="J23" s="152">
        <f t="shared" si="0"/>
        <v>97</v>
      </c>
      <c r="K23" s="152">
        <v>242</v>
      </c>
      <c r="L23" s="152">
        <f t="shared" si="1"/>
        <v>66685</v>
      </c>
      <c r="M23" s="151">
        <f t="shared" si="2"/>
        <v>1.8384704455227172</v>
      </c>
      <c r="N23" s="152">
        <v>3891</v>
      </c>
      <c r="O23" s="152">
        <v>3523</v>
      </c>
      <c r="P23" s="153">
        <v>10901</v>
      </c>
      <c r="Q23" s="152">
        <v>27799</v>
      </c>
      <c r="R23" s="151">
        <f t="shared" si="3"/>
        <v>0.76640383767093079</v>
      </c>
      <c r="T23" s="153">
        <v>36272</v>
      </c>
    </row>
    <row r="24" spans="1:20">
      <c r="A24" s="149" t="s">
        <v>93</v>
      </c>
      <c r="B24" s="152">
        <v>53801</v>
      </c>
      <c r="C24" s="152">
        <v>0</v>
      </c>
      <c r="D24" s="152">
        <v>337</v>
      </c>
      <c r="E24" s="152">
        <v>460</v>
      </c>
      <c r="F24" s="152">
        <v>31</v>
      </c>
      <c r="G24" s="152">
        <f t="shared" si="4"/>
        <v>828</v>
      </c>
      <c r="H24" s="152">
        <v>130</v>
      </c>
      <c r="I24" s="152">
        <v>0</v>
      </c>
      <c r="J24" s="152">
        <f t="shared" si="0"/>
        <v>130</v>
      </c>
      <c r="K24" s="152">
        <v>6</v>
      </c>
      <c r="L24" s="152">
        <f t="shared" si="1"/>
        <v>54765</v>
      </c>
      <c r="M24" s="151">
        <f t="shared" si="2"/>
        <v>1.4214706569418849</v>
      </c>
      <c r="N24" s="152">
        <v>3150</v>
      </c>
      <c r="O24" s="152">
        <v>455</v>
      </c>
      <c r="P24" s="153">
        <v>24647</v>
      </c>
      <c r="Q24" s="152">
        <v>95760</v>
      </c>
      <c r="R24" s="151">
        <f t="shared" si="3"/>
        <v>2.48552962857217</v>
      </c>
      <c r="T24" s="153">
        <v>38527</v>
      </c>
    </row>
    <row r="25" spans="1:20">
      <c r="A25" s="149" t="s">
        <v>80</v>
      </c>
      <c r="B25" s="152">
        <v>50573</v>
      </c>
      <c r="C25" s="152">
        <v>0</v>
      </c>
      <c r="D25" s="152">
        <v>1054</v>
      </c>
      <c r="E25" s="152">
        <v>490</v>
      </c>
      <c r="F25" s="152">
        <v>31</v>
      </c>
      <c r="G25" s="152">
        <f t="shared" si="4"/>
        <v>1575</v>
      </c>
      <c r="H25" s="152">
        <v>93</v>
      </c>
      <c r="I25" s="152">
        <v>0</v>
      </c>
      <c r="J25" s="152">
        <f t="shared" si="0"/>
        <v>93</v>
      </c>
      <c r="K25" s="152">
        <v>0</v>
      </c>
      <c r="L25" s="152">
        <f t="shared" si="1"/>
        <v>52241</v>
      </c>
      <c r="M25" s="151">
        <f t="shared" si="2"/>
        <v>1.5644765213224725</v>
      </c>
      <c r="N25" s="152">
        <v>4165</v>
      </c>
      <c r="O25" s="152">
        <v>12270</v>
      </c>
      <c r="P25" s="153">
        <v>20318</v>
      </c>
      <c r="Q25" s="152">
        <v>49763</v>
      </c>
      <c r="R25" s="151">
        <f t="shared" si="3"/>
        <v>1.4902671298514614</v>
      </c>
      <c r="T25" s="153">
        <v>33392</v>
      </c>
    </row>
    <row r="26" spans="1:20">
      <c r="A26" s="149" t="s">
        <v>81</v>
      </c>
      <c r="B26" s="152">
        <v>64709</v>
      </c>
      <c r="C26" s="152">
        <v>0</v>
      </c>
      <c r="D26" s="152">
        <v>1296</v>
      </c>
      <c r="E26" s="152">
        <v>1735</v>
      </c>
      <c r="F26" s="152">
        <v>31</v>
      </c>
      <c r="G26" s="152">
        <f t="shared" si="4"/>
        <v>3062</v>
      </c>
      <c r="H26" s="152">
        <v>62</v>
      </c>
      <c r="I26" s="152">
        <v>0</v>
      </c>
      <c r="J26" s="152">
        <f t="shared" si="0"/>
        <v>62</v>
      </c>
      <c r="K26" s="152">
        <v>101</v>
      </c>
      <c r="L26" s="152">
        <f t="shared" si="1"/>
        <v>67934</v>
      </c>
      <c r="M26" s="151">
        <f t="shared" si="2"/>
        <v>2.5684903020908161</v>
      </c>
      <c r="N26" s="152">
        <v>3718</v>
      </c>
      <c r="O26" s="152">
        <v>118</v>
      </c>
      <c r="P26" s="153">
        <v>27832</v>
      </c>
      <c r="Q26" s="152">
        <v>74119</v>
      </c>
      <c r="R26" s="151">
        <f t="shared" si="3"/>
        <v>2.8023365722711633</v>
      </c>
      <c r="T26" s="153">
        <v>26449</v>
      </c>
    </row>
    <row r="27" spans="1:20">
      <c r="A27" s="149" t="s">
        <v>82</v>
      </c>
      <c r="B27" s="152">
        <v>32792</v>
      </c>
      <c r="C27" s="152">
        <v>0</v>
      </c>
      <c r="D27" s="152">
        <v>888</v>
      </c>
      <c r="E27" s="152">
        <v>1852</v>
      </c>
      <c r="F27" s="152">
        <v>31</v>
      </c>
      <c r="G27" s="152">
        <f t="shared" si="4"/>
        <v>2771</v>
      </c>
      <c r="H27" s="152">
        <v>535</v>
      </c>
      <c r="I27" s="152">
        <v>2</v>
      </c>
      <c r="J27" s="152">
        <f t="shared" si="0"/>
        <v>537</v>
      </c>
      <c r="K27" s="152">
        <v>171</v>
      </c>
      <c r="L27" s="152">
        <f t="shared" si="1"/>
        <v>36271</v>
      </c>
      <c r="M27" s="151">
        <f t="shared" si="2"/>
        <v>1.7087200263814952</v>
      </c>
      <c r="N27" s="152">
        <v>5488</v>
      </c>
      <c r="O27" s="152">
        <v>453</v>
      </c>
      <c r="P27" s="153">
        <v>17653</v>
      </c>
      <c r="Q27" s="152">
        <v>66844</v>
      </c>
      <c r="R27" s="151">
        <f t="shared" si="3"/>
        <v>3.1490083384368965</v>
      </c>
      <c r="T27" s="153">
        <v>21227</v>
      </c>
    </row>
    <row r="28" spans="1:20" s="154" customFormat="1"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6"/>
      <c r="N28" s="155"/>
      <c r="O28" s="155"/>
      <c r="P28" s="157"/>
      <c r="Q28" s="155"/>
      <c r="R28" s="156"/>
      <c r="T28" s="157"/>
    </row>
    <row r="29" spans="1:20">
      <c r="A29" s="42" t="s">
        <v>126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1"/>
      <c r="N29" s="152"/>
      <c r="O29" s="152"/>
      <c r="P29" s="153"/>
      <c r="Q29" s="152"/>
    </row>
    <row r="30" spans="1:20">
      <c r="A30" s="149" t="s">
        <v>87</v>
      </c>
      <c r="B30" s="152">
        <v>106084</v>
      </c>
      <c r="C30" s="152">
        <v>0</v>
      </c>
      <c r="D30" s="152">
        <v>5186</v>
      </c>
      <c r="E30" s="152">
        <v>5605</v>
      </c>
      <c r="F30" s="152">
        <v>31</v>
      </c>
      <c r="G30" s="152">
        <f t="shared" si="4"/>
        <v>10822</v>
      </c>
      <c r="H30" s="152">
        <v>175</v>
      </c>
      <c r="I30" s="152">
        <v>0</v>
      </c>
      <c r="J30" s="152">
        <f t="shared" si="0"/>
        <v>175</v>
      </c>
      <c r="K30" s="152">
        <v>188</v>
      </c>
      <c r="L30" s="152">
        <f t="shared" si="1"/>
        <v>117269</v>
      </c>
      <c r="M30" s="151">
        <f t="shared" si="2"/>
        <v>2.5530446519931203</v>
      </c>
      <c r="N30" s="152">
        <v>9076</v>
      </c>
      <c r="O30" s="152">
        <v>4421</v>
      </c>
      <c r="P30" s="153">
        <v>69246</v>
      </c>
      <c r="Q30" s="152">
        <v>289144</v>
      </c>
      <c r="R30" s="151">
        <f t="shared" si="3"/>
        <v>6.2949078004920214</v>
      </c>
      <c r="T30" s="153">
        <v>45933</v>
      </c>
    </row>
    <row r="31" spans="1:20">
      <c r="A31" s="149" t="s">
        <v>88</v>
      </c>
      <c r="B31" s="152">
        <v>51572</v>
      </c>
      <c r="C31" s="152">
        <v>0</v>
      </c>
      <c r="D31" s="152">
        <v>863</v>
      </c>
      <c r="E31" s="152">
        <v>1512</v>
      </c>
      <c r="F31" s="152">
        <v>31</v>
      </c>
      <c r="G31" s="152">
        <f t="shared" si="4"/>
        <v>2406</v>
      </c>
      <c r="H31" s="152">
        <v>176</v>
      </c>
      <c r="I31" s="152">
        <v>0</v>
      </c>
      <c r="J31" s="152">
        <f t="shared" si="0"/>
        <v>176</v>
      </c>
      <c r="K31" s="152">
        <v>177</v>
      </c>
      <c r="L31" s="152">
        <f t="shared" si="1"/>
        <v>54331</v>
      </c>
      <c r="M31" s="151">
        <f t="shared" si="2"/>
        <v>1.2558596458786002</v>
      </c>
      <c r="N31" s="152">
        <v>4965</v>
      </c>
      <c r="O31" s="152">
        <v>1240</v>
      </c>
      <c r="P31" s="153">
        <v>46145</v>
      </c>
      <c r="Q31" s="152">
        <v>109680</v>
      </c>
      <c r="R31" s="151">
        <f t="shared" si="3"/>
        <v>2.5352503351671212</v>
      </c>
      <c r="T31" s="153">
        <v>43262</v>
      </c>
    </row>
    <row r="32" spans="1:20">
      <c r="A32" s="149" t="s">
        <v>99</v>
      </c>
      <c r="B32" s="152">
        <v>105415</v>
      </c>
      <c r="C32" s="152">
        <v>0</v>
      </c>
      <c r="D32" s="152">
        <v>1278</v>
      </c>
      <c r="E32" s="152">
        <v>2985</v>
      </c>
      <c r="F32" s="152">
        <v>31</v>
      </c>
      <c r="G32" s="152">
        <f t="shared" si="4"/>
        <v>4294</v>
      </c>
      <c r="H32" s="152">
        <v>159</v>
      </c>
      <c r="I32" s="152">
        <v>0</v>
      </c>
      <c r="J32" s="152">
        <f t="shared" si="0"/>
        <v>159</v>
      </c>
      <c r="K32" s="152">
        <v>1149</v>
      </c>
      <c r="L32" s="152">
        <f t="shared" si="1"/>
        <v>111017</v>
      </c>
      <c r="M32" s="151">
        <f t="shared" si="2"/>
        <v>1.9982540453948197</v>
      </c>
      <c r="N32" s="152">
        <v>5393</v>
      </c>
      <c r="O32" s="152">
        <v>2764</v>
      </c>
      <c r="P32" s="153">
        <v>56442</v>
      </c>
      <c r="Q32" s="152">
        <v>158464</v>
      </c>
      <c r="R32" s="151">
        <f t="shared" si="3"/>
        <v>2.8522778407761398</v>
      </c>
      <c r="T32" s="153">
        <v>55557</v>
      </c>
    </row>
    <row r="33" spans="1:20">
      <c r="A33" s="149" t="s">
        <v>90</v>
      </c>
      <c r="B33" s="152">
        <v>89255</v>
      </c>
      <c r="C33" s="152">
        <v>0</v>
      </c>
      <c r="D33" s="152">
        <v>882</v>
      </c>
      <c r="E33" s="152">
        <v>1473</v>
      </c>
      <c r="F33" s="152">
        <v>31</v>
      </c>
      <c r="G33" s="152">
        <f t="shared" si="4"/>
        <v>2386</v>
      </c>
      <c r="H33" s="152">
        <v>106</v>
      </c>
      <c r="I33" s="152">
        <v>0</v>
      </c>
      <c r="J33" s="152">
        <f t="shared" si="0"/>
        <v>106</v>
      </c>
      <c r="K33" s="152">
        <v>1811</v>
      </c>
      <c r="L33" s="152">
        <f t="shared" si="1"/>
        <v>93558</v>
      </c>
      <c r="M33" s="151">
        <f t="shared" si="2"/>
        <v>2.1873144273256493</v>
      </c>
      <c r="N33" s="152">
        <v>3233</v>
      </c>
      <c r="O33" s="152">
        <v>14347</v>
      </c>
      <c r="P33" s="153">
        <v>21353</v>
      </c>
      <c r="Q33" s="152">
        <v>61599</v>
      </c>
      <c r="R33" s="151">
        <f t="shared" si="3"/>
        <v>1.4401374698992355</v>
      </c>
      <c r="T33" s="153">
        <v>42773</v>
      </c>
    </row>
    <row r="34" spans="1:20">
      <c r="A34" s="149" t="s">
        <v>91</v>
      </c>
      <c r="B34" s="152">
        <v>106844</v>
      </c>
      <c r="C34" s="152">
        <v>0</v>
      </c>
      <c r="D34" s="152">
        <v>1529</v>
      </c>
      <c r="E34" s="152">
        <v>1950</v>
      </c>
      <c r="F34" s="152">
        <v>31</v>
      </c>
      <c r="G34" s="152">
        <f t="shared" si="4"/>
        <v>3510</v>
      </c>
      <c r="H34" s="152">
        <v>94</v>
      </c>
      <c r="I34" s="152">
        <v>0</v>
      </c>
      <c r="J34" s="152">
        <f t="shared" si="0"/>
        <v>94</v>
      </c>
      <c r="K34" s="152">
        <v>420</v>
      </c>
      <c r="L34" s="152">
        <f t="shared" si="1"/>
        <v>110868</v>
      </c>
      <c r="M34" s="151">
        <f t="shared" si="2"/>
        <v>2.1388637021317645</v>
      </c>
      <c r="N34" s="152">
        <v>1565</v>
      </c>
      <c r="O34" s="152">
        <v>3712</v>
      </c>
      <c r="P34" s="153">
        <v>46489</v>
      </c>
      <c r="Q34" s="152">
        <v>297715</v>
      </c>
      <c r="R34" s="151">
        <f t="shared" si="3"/>
        <v>5.743513070319282</v>
      </c>
      <c r="T34" s="153">
        <v>51835</v>
      </c>
    </row>
    <row r="35" spans="1:20">
      <c r="A35" s="149" t="s">
        <v>94</v>
      </c>
      <c r="B35" s="152">
        <v>74480</v>
      </c>
      <c r="C35" s="152">
        <v>474</v>
      </c>
      <c r="D35" s="152">
        <v>1783</v>
      </c>
      <c r="E35" s="152">
        <v>1183</v>
      </c>
      <c r="F35" s="152">
        <v>31</v>
      </c>
      <c r="G35" s="152">
        <f t="shared" si="4"/>
        <v>3471</v>
      </c>
      <c r="H35" s="152">
        <v>156</v>
      </c>
      <c r="I35" s="152">
        <v>0</v>
      </c>
      <c r="J35" s="152">
        <f t="shared" si="0"/>
        <v>156</v>
      </c>
      <c r="K35" s="152">
        <v>0</v>
      </c>
      <c r="L35" s="152">
        <f t="shared" si="1"/>
        <v>78107</v>
      </c>
      <c r="M35" s="151">
        <f t="shared" si="2"/>
        <v>1.8907986153138541</v>
      </c>
      <c r="N35" s="152">
        <v>7307</v>
      </c>
      <c r="O35" s="152">
        <v>738</v>
      </c>
      <c r="P35" s="153">
        <v>38251</v>
      </c>
      <c r="Q35" s="152">
        <v>120734</v>
      </c>
      <c r="R35" s="151">
        <f t="shared" si="3"/>
        <v>2.9227044953884143</v>
      </c>
      <c r="T35" s="153">
        <v>41309</v>
      </c>
    </row>
    <row r="36" spans="1:20">
      <c r="A36" s="149" t="s">
        <v>95</v>
      </c>
      <c r="B36" s="152">
        <v>115894</v>
      </c>
      <c r="C36" s="152">
        <v>0</v>
      </c>
      <c r="D36" s="152">
        <v>5502</v>
      </c>
      <c r="E36" s="152">
        <v>9579</v>
      </c>
      <c r="F36" s="152">
        <v>39</v>
      </c>
      <c r="G36" s="152">
        <f t="shared" si="4"/>
        <v>15120</v>
      </c>
      <c r="H36" s="152">
        <v>169</v>
      </c>
      <c r="I36" s="152">
        <v>0</v>
      </c>
      <c r="J36" s="152">
        <f t="shared" si="0"/>
        <v>169</v>
      </c>
      <c r="K36" s="152">
        <v>2311</v>
      </c>
      <c r="L36" s="152">
        <f t="shared" si="1"/>
        <v>133494</v>
      </c>
      <c r="M36" s="151">
        <f t="shared" si="2"/>
        <v>2.7180990776372855</v>
      </c>
      <c r="N36" s="152">
        <v>7481</v>
      </c>
      <c r="O36" s="152">
        <v>3349</v>
      </c>
      <c r="P36" s="153">
        <v>38927</v>
      </c>
      <c r="Q36" s="152">
        <v>249292</v>
      </c>
      <c r="R36" s="151">
        <f t="shared" si="3"/>
        <v>5.0758862215706637</v>
      </c>
      <c r="T36" s="153">
        <v>49113</v>
      </c>
    </row>
    <row r="37" spans="1:20" s="162" customFormat="1">
      <c r="A37" s="149" t="s">
        <v>101</v>
      </c>
      <c r="B37" s="152">
        <v>241304</v>
      </c>
      <c r="C37" s="152">
        <v>0</v>
      </c>
      <c r="D37" s="152">
        <v>5304</v>
      </c>
      <c r="E37" s="152">
        <v>1939</v>
      </c>
      <c r="F37" s="158">
        <v>31</v>
      </c>
      <c r="G37" s="159">
        <f>(C37+D37+E37+F37)</f>
        <v>7274</v>
      </c>
      <c r="H37" s="159">
        <v>146</v>
      </c>
      <c r="I37" s="159">
        <v>0</v>
      </c>
      <c r="J37" s="159">
        <f>(H37+I37)</f>
        <v>146</v>
      </c>
      <c r="K37" s="159">
        <v>8489</v>
      </c>
      <c r="L37" s="159">
        <f>(B37+G37+J37+K37)</f>
        <v>257213</v>
      </c>
      <c r="M37" s="160">
        <f>(L37/T37)</f>
        <v>4.3180452263837363</v>
      </c>
      <c r="N37" s="159">
        <v>4973</v>
      </c>
      <c r="O37" s="159">
        <v>15584</v>
      </c>
      <c r="P37" s="161">
        <v>29049</v>
      </c>
      <c r="Q37" s="159">
        <v>92626</v>
      </c>
      <c r="R37" s="160">
        <f>(Q37/T37)</f>
        <v>1.5549885003441504</v>
      </c>
      <c r="T37" s="161">
        <v>59567</v>
      </c>
    </row>
    <row r="38" spans="1:20" s="163" customFormat="1"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5"/>
      <c r="N38" s="164"/>
      <c r="O38" s="164"/>
      <c r="P38" s="166"/>
      <c r="Q38" s="164"/>
      <c r="R38" s="165"/>
      <c r="T38" s="166"/>
    </row>
    <row r="39" spans="1:20">
      <c r="A39" s="42" t="s">
        <v>127</v>
      </c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1"/>
      <c r="N39" s="152"/>
      <c r="O39" s="152"/>
      <c r="P39" s="153"/>
      <c r="Q39" s="152"/>
      <c r="T39" s="153"/>
    </row>
    <row r="40" spans="1:20">
      <c r="A40" s="149" t="s">
        <v>96</v>
      </c>
      <c r="B40" s="152">
        <v>94995</v>
      </c>
      <c r="C40" s="152">
        <v>0</v>
      </c>
      <c r="D40" s="152">
        <v>1605</v>
      </c>
      <c r="E40" s="152">
        <v>956</v>
      </c>
      <c r="F40" s="152">
        <v>31</v>
      </c>
      <c r="G40" s="152">
        <f t="shared" si="4"/>
        <v>2592</v>
      </c>
      <c r="H40" s="152">
        <v>151</v>
      </c>
      <c r="I40" s="152">
        <v>0</v>
      </c>
      <c r="J40" s="152">
        <f t="shared" si="0"/>
        <v>151</v>
      </c>
      <c r="K40" s="152">
        <v>766</v>
      </c>
      <c r="L40" s="152">
        <f t="shared" si="1"/>
        <v>98504</v>
      </c>
      <c r="M40" s="151">
        <f t="shared" si="2"/>
        <v>1.6285152181460478</v>
      </c>
      <c r="N40" s="152">
        <v>3671</v>
      </c>
      <c r="O40" s="152">
        <v>2606</v>
      </c>
      <c r="P40" s="153">
        <v>13348</v>
      </c>
      <c r="Q40" s="152">
        <v>108868</v>
      </c>
      <c r="R40" s="151">
        <f t="shared" si="3"/>
        <v>1.799857820688743</v>
      </c>
      <c r="T40" s="153">
        <v>60487</v>
      </c>
    </row>
    <row r="41" spans="1:20">
      <c r="A41" s="149" t="s">
        <v>97</v>
      </c>
      <c r="B41" s="152">
        <v>123979</v>
      </c>
      <c r="C41" s="152">
        <v>0</v>
      </c>
      <c r="D41" s="152">
        <v>2611</v>
      </c>
      <c r="E41" s="152">
        <v>5017</v>
      </c>
      <c r="F41" s="152">
        <v>31</v>
      </c>
      <c r="G41" s="152">
        <f t="shared" si="4"/>
        <v>7659</v>
      </c>
      <c r="H41" s="152">
        <v>191</v>
      </c>
      <c r="I41" s="152">
        <v>0</v>
      </c>
      <c r="J41" s="152">
        <f t="shared" si="0"/>
        <v>191</v>
      </c>
      <c r="K41" s="152">
        <v>134</v>
      </c>
      <c r="L41" s="152">
        <f t="shared" si="1"/>
        <v>131963</v>
      </c>
      <c r="M41" s="151">
        <f t="shared" si="2"/>
        <v>2.1188323886899698</v>
      </c>
      <c r="N41" s="152">
        <v>8375</v>
      </c>
      <c r="O41" s="152">
        <v>2785</v>
      </c>
      <c r="P41" s="153">
        <v>42235</v>
      </c>
      <c r="Q41" s="152">
        <v>176032</v>
      </c>
      <c r="R41" s="151">
        <f t="shared" si="3"/>
        <v>2.8264157608259342</v>
      </c>
      <c r="T41" s="153">
        <v>62281</v>
      </c>
    </row>
    <row r="42" spans="1:20">
      <c r="A42" s="149" t="s">
        <v>98</v>
      </c>
      <c r="B42" s="152">
        <v>130123</v>
      </c>
      <c r="C42" s="152">
        <v>0</v>
      </c>
      <c r="D42" s="152">
        <v>2494</v>
      </c>
      <c r="E42" s="152">
        <v>2605</v>
      </c>
      <c r="F42" s="152">
        <v>31</v>
      </c>
      <c r="G42" s="152">
        <f t="shared" si="4"/>
        <v>5130</v>
      </c>
      <c r="H42" s="152">
        <v>73</v>
      </c>
      <c r="I42" s="152">
        <v>0</v>
      </c>
      <c r="J42" s="152">
        <f t="shared" si="0"/>
        <v>73</v>
      </c>
      <c r="K42" s="152">
        <v>0</v>
      </c>
      <c r="L42" s="152">
        <f t="shared" si="1"/>
        <v>135326</v>
      </c>
      <c r="M42" s="151">
        <f t="shared" si="2"/>
        <v>2.0609484938015901</v>
      </c>
      <c r="N42" s="152">
        <v>26369</v>
      </c>
      <c r="O42" s="152">
        <v>8280</v>
      </c>
      <c r="P42" s="153">
        <v>34889</v>
      </c>
      <c r="Q42" s="152">
        <v>201276</v>
      </c>
      <c r="R42" s="151">
        <f t="shared" si="3"/>
        <v>3.0653345923060522</v>
      </c>
      <c r="T42" s="153">
        <v>65662</v>
      </c>
    </row>
    <row r="43" spans="1:20">
      <c r="A43" s="149" t="s">
        <v>103</v>
      </c>
      <c r="B43" s="152">
        <v>140125</v>
      </c>
      <c r="C43" s="152">
        <v>0</v>
      </c>
      <c r="D43" s="152">
        <v>3438</v>
      </c>
      <c r="E43" s="152">
        <v>3835</v>
      </c>
      <c r="F43" s="152">
        <v>31</v>
      </c>
      <c r="G43" s="152">
        <f t="shared" si="4"/>
        <v>7304</v>
      </c>
      <c r="H43" s="152">
        <v>215</v>
      </c>
      <c r="I43" s="152">
        <v>0</v>
      </c>
      <c r="J43" s="152">
        <f t="shared" si="0"/>
        <v>215</v>
      </c>
      <c r="K43" s="152">
        <v>47481</v>
      </c>
      <c r="L43" s="152">
        <f t="shared" si="1"/>
        <v>195125</v>
      </c>
      <c r="M43" s="151">
        <f t="shared" si="2"/>
        <v>2.519399863135741</v>
      </c>
      <c r="N43" s="152">
        <v>5569</v>
      </c>
      <c r="O43" s="152">
        <v>2756</v>
      </c>
      <c r="P43" s="153">
        <v>70388</v>
      </c>
      <c r="Q43" s="152">
        <v>226704</v>
      </c>
      <c r="R43" s="151">
        <f t="shared" si="3"/>
        <v>2.9271391496339527</v>
      </c>
      <c r="T43" s="153">
        <v>77449</v>
      </c>
    </row>
    <row r="44" spans="1:20">
      <c r="A44" s="149" t="s">
        <v>104</v>
      </c>
      <c r="B44" s="152">
        <v>129825</v>
      </c>
      <c r="C44" s="152">
        <v>0</v>
      </c>
      <c r="D44" s="152">
        <v>1405</v>
      </c>
      <c r="E44" s="152">
        <v>6486</v>
      </c>
      <c r="F44" s="152">
        <v>31</v>
      </c>
      <c r="G44" s="152">
        <f t="shared" si="4"/>
        <v>7922</v>
      </c>
      <c r="H44" s="152">
        <v>267</v>
      </c>
      <c r="I44" s="152">
        <v>0</v>
      </c>
      <c r="J44" s="152">
        <f t="shared" si="0"/>
        <v>267</v>
      </c>
      <c r="K44" s="152">
        <v>1580</v>
      </c>
      <c r="L44" s="152">
        <f t="shared" si="1"/>
        <v>139594</v>
      </c>
      <c r="M44" s="151">
        <f t="shared" si="2"/>
        <v>2.0567547258770316</v>
      </c>
      <c r="N44" s="152">
        <v>4088</v>
      </c>
      <c r="O44" s="152">
        <v>1395</v>
      </c>
      <c r="P44" s="153">
        <v>53200</v>
      </c>
      <c r="Q44" s="152">
        <v>164513</v>
      </c>
      <c r="R44" s="151">
        <f t="shared" si="3"/>
        <v>2.4239071179148679</v>
      </c>
      <c r="T44" s="153">
        <v>67871</v>
      </c>
    </row>
    <row r="45" spans="1:20">
      <c r="A45" s="149" t="s">
        <v>100</v>
      </c>
      <c r="B45" s="152">
        <v>148774</v>
      </c>
      <c r="C45" s="152">
        <v>0</v>
      </c>
      <c r="D45" s="152">
        <v>3603</v>
      </c>
      <c r="E45" s="152">
        <v>1285</v>
      </c>
      <c r="F45" s="152">
        <v>31</v>
      </c>
      <c r="G45" s="152">
        <f>(C45+D45+E45+F45)</f>
        <v>4919</v>
      </c>
      <c r="H45" s="152">
        <v>141</v>
      </c>
      <c r="I45" s="152">
        <v>1</v>
      </c>
      <c r="J45" s="152">
        <f>(H45+I45)</f>
        <v>142</v>
      </c>
      <c r="K45" s="152">
        <v>0</v>
      </c>
      <c r="L45" s="152">
        <f>(B45+G45+J45+K45)</f>
        <v>153835</v>
      </c>
      <c r="M45" s="151">
        <f>(L45/T45)</f>
        <v>2.5608436542815287</v>
      </c>
      <c r="N45" s="152">
        <v>5062</v>
      </c>
      <c r="O45" s="152">
        <v>4435</v>
      </c>
      <c r="P45" s="153">
        <v>26247</v>
      </c>
      <c r="Q45" s="152">
        <v>90865</v>
      </c>
      <c r="R45" s="151">
        <f>(Q45/T45)</f>
        <v>1.5126015448128911</v>
      </c>
      <c r="T45" s="153">
        <v>60072</v>
      </c>
    </row>
    <row r="46" spans="1:20">
      <c r="A46" s="149" t="s">
        <v>105</v>
      </c>
      <c r="B46" s="152">
        <v>141555</v>
      </c>
      <c r="C46" s="152">
        <v>0</v>
      </c>
      <c r="D46" s="152">
        <v>3938</v>
      </c>
      <c r="E46" s="152">
        <v>8756</v>
      </c>
      <c r="F46" s="152">
        <v>31</v>
      </c>
      <c r="G46" s="152">
        <f t="shared" si="4"/>
        <v>12725</v>
      </c>
      <c r="H46" s="152">
        <v>268</v>
      </c>
      <c r="I46" s="152">
        <v>0</v>
      </c>
      <c r="J46" s="152">
        <f t="shared" si="0"/>
        <v>268</v>
      </c>
      <c r="K46" s="152">
        <v>0</v>
      </c>
      <c r="L46" s="152">
        <f t="shared" si="1"/>
        <v>154548</v>
      </c>
      <c r="M46" s="151">
        <f t="shared" si="2"/>
        <v>2.0753333601901462</v>
      </c>
      <c r="N46" s="152">
        <v>20126</v>
      </c>
      <c r="O46" s="152">
        <v>8714</v>
      </c>
      <c r="P46" s="153">
        <v>61778</v>
      </c>
      <c r="Q46" s="152">
        <v>442137</v>
      </c>
      <c r="R46" s="151">
        <f t="shared" si="3"/>
        <v>5.9371953430286428</v>
      </c>
      <c r="T46" s="153">
        <v>74469</v>
      </c>
    </row>
    <row r="47" spans="1:20">
      <c r="A47" s="149" t="s">
        <v>106</v>
      </c>
      <c r="B47" s="152">
        <v>114292</v>
      </c>
      <c r="C47" s="152">
        <v>0</v>
      </c>
      <c r="D47" s="152">
        <v>6711</v>
      </c>
      <c r="E47" s="152">
        <v>0</v>
      </c>
      <c r="F47" s="152">
        <v>32</v>
      </c>
      <c r="G47" s="152">
        <f t="shared" si="4"/>
        <v>6743</v>
      </c>
      <c r="H47" s="152">
        <v>299</v>
      </c>
      <c r="I47" s="152">
        <v>0</v>
      </c>
      <c r="J47" s="152">
        <f t="shared" si="0"/>
        <v>299</v>
      </c>
      <c r="K47" s="152">
        <v>0</v>
      </c>
      <c r="L47" s="152">
        <f t="shared" si="1"/>
        <v>121334</v>
      </c>
      <c r="M47" s="151">
        <f t="shared" si="2"/>
        <v>1.5297929747585546</v>
      </c>
      <c r="N47" s="152">
        <v>10387</v>
      </c>
      <c r="O47" s="152">
        <v>0</v>
      </c>
      <c r="P47" s="153">
        <v>49088</v>
      </c>
      <c r="Q47" s="152">
        <v>137969</v>
      </c>
      <c r="R47" s="151">
        <f t="shared" si="3"/>
        <v>1.7395289608391962</v>
      </c>
      <c r="T47" s="153">
        <v>79314</v>
      </c>
    </row>
    <row r="48" spans="1:20" s="154" customFormat="1"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6"/>
      <c r="N48" s="155"/>
      <c r="O48" s="155"/>
      <c r="P48" s="157"/>
      <c r="Q48" s="155"/>
      <c r="R48" s="156"/>
      <c r="T48" s="157"/>
    </row>
    <row r="49" spans="1:20">
      <c r="A49" s="42" t="s">
        <v>128</v>
      </c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1"/>
      <c r="N49" s="152"/>
      <c r="O49" s="152"/>
      <c r="P49" s="153"/>
      <c r="Q49" s="152"/>
      <c r="T49" s="153"/>
    </row>
    <row r="50" spans="1:20">
      <c r="A50" s="149" t="s">
        <v>107</v>
      </c>
      <c r="B50" s="152">
        <v>140012</v>
      </c>
      <c r="C50" s="152">
        <v>0</v>
      </c>
      <c r="D50" s="152">
        <v>2760</v>
      </c>
      <c r="E50" s="152">
        <v>2422</v>
      </c>
      <c r="F50" s="152">
        <v>31</v>
      </c>
      <c r="G50" s="152">
        <f t="shared" si="4"/>
        <v>5213</v>
      </c>
      <c r="H50" s="152">
        <v>340</v>
      </c>
      <c r="I50" s="152">
        <v>15</v>
      </c>
      <c r="J50" s="152">
        <f t="shared" si="0"/>
        <v>355</v>
      </c>
      <c r="K50" s="152">
        <v>431</v>
      </c>
      <c r="L50" s="152">
        <f t="shared" si="1"/>
        <v>146011</v>
      </c>
      <c r="M50" s="151">
        <f t="shared" si="2"/>
        <v>1.4397803021338698</v>
      </c>
      <c r="N50" s="152">
        <v>12246</v>
      </c>
      <c r="O50" s="152">
        <v>1195</v>
      </c>
      <c r="P50" s="153">
        <v>50570</v>
      </c>
      <c r="Q50" s="152">
        <v>131883</v>
      </c>
      <c r="R50" s="151">
        <f t="shared" si="3"/>
        <v>1.300467400307656</v>
      </c>
      <c r="T50" s="153">
        <v>101412</v>
      </c>
    </row>
    <row r="51" spans="1:20">
      <c r="A51" s="149" t="s">
        <v>102</v>
      </c>
      <c r="B51" s="152">
        <v>176926</v>
      </c>
      <c r="C51" s="152">
        <v>0</v>
      </c>
      <c r="D51" s="152">
        <v>5038</v>
      </c>
      <c r="E51" s="152">
        <v>7604</v>
      </c>
      <c r="F51" s="152">
        <v>31</v>
      </c>
      <c r="G51" s="152">
        <f>(C51+D51+E51+F51)</f>
        <v>12673</v>
      </c>
      <c r="H51" s="152">
        <v>224</v>
      </c>
      <c r="I51" s="152">
        <v>0</v>
      </c>
      <c r="J51" s="152">
        <f>(H51+I51)</f>
        <v>224</v>
      </c>
      <c r="K51" s="152">
        <v>0</v>
      </c>
      <c r="L51" s="152">
        <f>(B51+G51+J51+K51)</f>
        <v>189823</v>
      </c>
      <c r="M51" s="151">
        <f>(L51/T51)</f>
        <v>2.3156771131958083</v>
      </c>
      <c r="N51" s="152">
        <v>11193</v>
      </c>
      <c r="O51" s="152">
        <v>3822</v>
      </c>
      <c r="P51" s="153">
        <v>100074</v>
      </c>
      <c r="Q51" s="152">
        <v>260060</v>
      </c>
      <c r="R51" s="151">
        <f>(Q51/T51)</f>
        <v>3.172508020933722</v>
      </c>
      <c r="T51" s="153">
        <v>81973</v>
      </c>
    </row>
    <row r="52" spans="1:20">
      <c r="A52" s="149" t="s">
        <v>108</v>
      </c>
      <c r="B52" s="152">
        <v>300042</v>
      </c>
      <c r="C52" s="152">
        <v>0</v>
      </c>
      <c r="D52" s="152">
        <v>18715</v>
      </c>
      <c r="E52" s="152">
        <v>6211</v>
      </c>
      <c r="F52" s="152">
        <v>31</v>
      </c>
      <c r="G52" s="152">
        <f t="shared" si="4"/>
        <v>24957</v>
      </c>
      <c r="H52" s="152">
        <v>454</v>
      </c>
      <c r="I52" s="152">
        <v>0</v>
      </c>
      <c r="J52" s="152">
        <f t="shared" si="0"/>
        <v>454</v>
      </c>
      <c r="K52" s="152">
        <v>1381</v>
      </c>
      <c r="L52" s="152">
        <f t="shared" si="1"/>
        <v>326834</v>
      </c>
      <c r="M52" s="151">
        <f t="shared" si="2"/>
        <v>3.453992073976222</v>
      </c>
      <c r="N52" s="152">
        <v>14902</v>
      </c>
      <c r="O52" s="152">
        <v>5062</v>
      </c>
      <c r="P52" s="153">
        <v>87027</v>
      </c>
      <c r="Q52" s="152">
        <v>309144</v>
      </c>
      <c r="R52" s="151">
        <f t="shared" si="3"/>
        <v>3.2670435931307793</v>
      </c>
      <c r="T52" s="153">
        <v>94625</v>
      </c>
    </row>
    <row r="53" spans="1:20">
      <c r="A53" s="149" t="s">
        <v>114</v>
      </c>
      <c r="B53" s="152">
        <v>186754</v>
      </c>
      <c r="C53" s="152">
        <v>0</v>
      </c>
      <c r="D53" s="152">
        <v>3133</v>
      </c>
      <c r="E53" s="152">
        <v>9513</v>
      </c>
      <c r="F53" s="152">
        <v>31</v>
      </c>
      <c r="G53" s="152">
        <f t="shared" si="4"/>
        <v>12677</v>
      </c>
      <c r="H53" s="152">
        <v>191</v>
      </c>
      <c r="I53" s="152">
        <v>0</v>
      </c>
      <c r="J53" s="152">
        <f t="shared" si="0"/>
        <v>191</v>
      </c>
      <c r="K53" s="152">
        <v>1097</v>
      </c>
      <c r="L53" s="152">
        <f t="shared" si="1"/>
        <v>200719</v>
      </c>
      <c r="M53" s="151">
        <f t="shared" si="2"/>
        <v>1.9872184545319538</v>
      </c>
      <c r="N53" s="152">
        <v>111604</v>
      </c>
      <c r="O53" s="152">
        <v>1988</v>
      </c>
      <c r="P53" s="153">
        <v>62776</v>
      </c>
      <c r="Q53" s="152">
        <v>332952</v>
      </c>
      <c r="R53" s="151">
        <f t="shared" si="3"/>
        <v>3.2963912677590219</v>
      </c>
      <c r="T53" s="153">
        <v>101005</v>
      </c>
    </row>
    <row r="54" spans="1:20" s="154" customFormat="1"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6"/>
      <c r="N54" s="155"/>
      <c r="O54" s="155"/>
      <c r="P54" s="157"/>
      <c r="Q54" s="155"/>
      <c r="R54" s="156"/>
    </row>
    <row r="55" spans="1:20">
      <c r="A55" s="42" t="s">
        <v>1087</v>
      </c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1"/>
      <c r="N55" s="152"/>
      <c r="O55" s="152"/>
      <c r="P55" s="153"/>
      <c r="Q55" s="152"/>
      <c r="T55" s="153"/>
    </row>
    <row r="56" spans="1:20">
      <c r="A56" s="149" t="s">
        <v>109</v>
      </c>
      <c r="B56" s="152">
        <v>288545</v>
      </c>
      <c r="C56" s="152">
        <v>0</v>
      </c>
      <c r="D56" s="152">
        <v>10126</v>
      </c>
      <c r="E56" s="152">
        <v>16556</v>
      </c>
      <c r="F56" s="152">
        <v>31</v>
      </c>
      <c r="G56" s="152">
        <f>SUM(C56:F56)</f>
        <v>26713</v>
      </c>
      <c r="H56" s="152">
        <v>494</v>
      </c>
      <c r="I56" s="152">
        <v>0</v>
      </c>
      <c r="J56" s="152">
        <f t="shared" si="0"/>
        <v>494</v>
      </c>
      <c r="K56" s="152">
        <v>304</v>
      </c>
      <c r="L56" s="152">
        <f t="shared" si="1"/>
        <v>316056</v>
      </c>
      <c r="M56" s="151">
        <f t="shared" si="2"/>
        <v>1.5749487983176946</v>
      </c>
      <c r="N56" s="152">
        <v>30303</v>
      </c>
      <c r="O56" s="152">
        <v>29453</v>
      </c>
      <c r="P56" s="153">
        <v>191146</v>
      </c>
      <c r="Q56" s="152">
        <v>655702</v>
      </c>
      <c r="R56" s="151">
        <f t="shared" si="3"/>
        <v>3.2674496828236421</v>
      </c>
      <c r="T56" s="153">
        <v>200677</v>
      </c>
    </row>
    <row r="57" spans="1:20">
      <c r="A57" s="149" t="s">
        <v>110</v>
      </c>
      <c r="B57" s="152">
        <v>522992</v>
      </c>
      <c r="C57" s="152">
        <v>8016</v>
      </c>
      <c r="D57" s="152">
        <v>28083</v>
      </c>
      <c r="E57" s="152">
        <v>27590</v>
      </c>
      <c r="F57" s="152">
        <v>31</v>
      </c>
      <c r="G57" s="152">
        <f t="shared" si="4"/>
        <v>63720</v>
      </c>
      <c r="H57" s="152">
        <v>1013</v>
      </c>
      <c r="I57" s="152">
        <v>0</v>
      </c>
      <c r="J57" s="152">
        <f t="shared" si="0"/>
        <v>1013</v>
      </c>
      <c r="K57" s="152">
        <v>2456</v>
      </c>
      <c r="L57" s="152">
        <f t="shared" si="1"/>
        <v>590181</v>
      </c>
      <c r="M57" s="151">
        <f t="shared" si="2"/>
        <v>2.4296882719098902</v>
      </c>
      <c r="N57" s="152">
        <v>56753</v>
      </c>
      <c r="O57" s="152">
        <v>18751</v>
      </c>
      <c r="P57" s="153">
        <v>357854</v>
      </c>
      <c r="Q57" s="152">
        <v>1421731</v>
      </c>
      <c r="R57" s="151">
        <f t="shared" si="3"/>
        <v>5.8530571748509699</v>
      </c>
      <c r="T57" s="153">
        <v>242904</v>
      </c>
    </row>
    <row r="58" spans="1:20">
      <c r="A58" s="149" t="s">
        <v>111</v>
      </c>
      <c r="B58" s="152">
        <v>288692</v>
      </c>
      <c r="C58" s="152">
        <v>0</v>
      </c>
      <c r="D58" s="152">
        <v>10651</v>
      </c>
      <c r="E58" s="152">
        <v>9666</v>
      </c>
      <c r="F58" s="152">
        <v>31</v>
      </c>
      <c r="G58" s="152">
        <f t="shared" si="4"/>
        <v>20348</v>
      </c>
      <c r="H58" s="152">
        <v>529</v>
      </c>
      <c r="I58" s="152">
        <v>1</v>
      </c>
      <c r="J58" s="152">
        <f t="shared" si="0"/>
        <v>530</v>
      </c>
      <c r="K58" s="152">
        <v>3946</v>
      </c>
      <c r="L58" s="152">
        <f t="shared" si="1"/>
        <v>313516</v>
      </c>
      <c r="M58" s="151">
        <f t="shared" si="2"/>
        <v>1.6295603270389256</v>
      </c>
      <c r="N58" s="152">
        <v>28698</v>
      </c>
      <c r="O58" s="152">
        <v>16550</v>
      </c>
      <c r="P58" s="153">
        <v>181100</v>
      </c>
      <c r="Q58" s="152">
        <v>736144</v>
      </c>
      <c r="R58" s="151">
        <f t="shared" si="3"/>
        <v>3.8262514748457583</v>
      </c>
      <c r="T58" s="153">
        <v>192393</v>
      </c>
    </row>
    <row r="59" spans="1:20">
      <c r="A59" s="149" t="s">
        <v>113</v>
      </c>
      <c r="B59" s="152">
        <v>267952</v>
      </c>
      <c r="C59" s="152">
        <v>0</v>
      </c>
      <c r="D59" s="152">
        <v>13545</v>
      </c>
      <c r="E59" s="152">
        <v>19888</v>
      </c>
      <c r="F59" s="152">
        <v>31</v>
      </c>
      <c r="G59" s="152">
        <f t="shared" si="4"/>
        <v>33464</v>
      </c>
      <c r="H59" s="152">
        <v>936</v>
      </c>
      <c r="I59" s="152">
        <v>0</v>
      </c>
      <c r="J59" s="152">
        <f t="shared" si="0"/>
        <v>936</v>
      </c>
      <c r="K59" s="152">
        <v>28938</v>
      </c>
      <c r="L59" s="152">
        <f t="shared" si="1"/>
        <v>331290</v>
      </c>
      <c r="M59" s="151">
        <f t="shared" si="2"/>
        <v>2.1199303786938328</v>
      </c>
      <c r="N59" s="152">
        <v>51452</v>
      </c>
      <c r="O59" s="152">
        <v>14974</v>
      </c>
      <c r="P59" s="153">
        <v>240273</v>
      </c>
      <c r="Q59" s="152">
        <v>901372</v>
      </c>
      <c r="R59" s="151">
        <f t="shared" si="3"/>
        <v>5.7678948513508326</v>
      </c>
      <c r="T59" s="153">
        <v>156274</v>
      </c>
    </row>
    <row r="60" spans="1:20">
      <c r="A60" s="149" t="s">
        <v>112</v>
      </c>
      <c r="B60" s="152">
        <v>525143</v>
      </c>
      <c r="C60" s="152">
        <v>0</v>
      </c>
      <c r="D60" s="152">
        <v>16832</v>
      </c>
      <c r="E60" s="152">
        <v>28661</v>
      </c>
      <c r="F60" s="152">
        <v>31</v>
      </c>
      <c r="G60" s="152">
        <f t="shared" si="4"/>
        <v>45524</v>
      </c>
      <c r="H60" s="152">
        <v>922</v>
      </c>
      <c r="I60" s="152">
        <v>24</v>
      </c>
      <c r="J60" s="152">
        <f t="shared" si="0"/>
        <v>946</v>
      </c>
      <c r="K60" s="152">
        <v>317</v>
      </c>
      <c r="L60" s="152">
        <f t="shared" si="1"/>
        <v>571930</v>
      </c>
      <c r="M60" s="151">
        <f t="shared" si="2"/>
        <v>2.2878389676263167</v>
      </c>
      <c r="N60" s="152">
        <v>49119</v>
      </c>
      <c r="O60" s="152">
        <v>46215</v>
      </c>
      <c r="P60" s="153">
        <v>182931</v>
      </c>
      <c r="Q60" s="152">
        <v>577258</v>
      </c>
      <c r="R60" s="151">
        <f t="shared" si="3"/>
        <v>2.3091520759079471</v>
      </c>
      <c r="T60" s="153">
        <v>249987</v>
      </c>
    </row>
    <row r="61" spans="1:20" s="154" customFormat="1"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6"/>
      <c r="N61" s="155"/>
      <c r="O61" s="155"/>
      <c r="P61" s="157"/>
      <c r="Q61" s="155"/>
      <c r="R61" s="156"/>
      <c r="T61" s="157"/>
    </row>
    <row r="62" spans="1:20">
      <c r="A62" s="42" t="s">
        <v>1030</v>
      </c>
      <c r="B62" s="152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1"/>
      <c r="N62" s="152"/>
      <c r="O62" s="152"/>
      <c r="P62" s="153"/>
      <c r="Q62" s="152"/>
      <c r="T62" s="153"/>
    </row>
    <row r="63" spans="1:20">
      <c r="A63" s="149" t="s">
        <v>115</v>
      </c>
      <c r="B63" s="152">
        <v>7151</v>
      </c>
      <c r="C63" s="152">
        <v>0</v>
      </c>
      <c r="D63" s="152">
        <v>281</v>
      </c>
      <c r="E63" s="152">
        <v>797</v>
      </c>
      <c r="F63" s="152">
        <v>31</v>
      </c>
      <c r="G63" s="152">
        <f t="shared" si="4"/>
        <v>1109</v>
      </c>
      <c r="H63" s="152">
        <v>21</v>
      </c>
      <c r="I63" s="152">
        <v>0</v>
      </c>
      <c r="J63" s="152">
        <f t="shared" si="0"/>
        <v>21</v>
      </c>
      <c r="K63" s="152">
        <v>0</v>
      </c>
      <c r="L63" s="152">
        <f t="shared" si="1"/>
        <v>8281</v>
      </c>
      <c r="M63" s="151">
        <f t="shared" si="2"/>
        <v>2.2006377889981397</v>
      </c>
      <c r="N63" s="152">
        <v>2560</v>
      </c>
      <c r="O63" s="152">
        <v>130</v>
      </c>
      <c r="P63" s="153">
        <v>1742</v>
      </c>
      <c r="Q63" s="152">
        <v>10047</v>
      </c>
      <c r="R63" s="151">
        <f t="shared" si="3"/>
        <v>2.6699441934626629</v>
      </c>
      <c r="T63" s="153">
        <v>3763</v>
      </c>
    </row>
    <row r="64" spans="1:20">
      <c r="A64" s="149" t="s">
        <v>116</v>
      </c>
      <c r="B64" s="152">
        <v>55858</v>
      </c>
      <c r="C64" s="152">
        <v>0</v>
      </c>
      <c r="D64" s="152">
        <v>1793</v>
      </c>
      <c r="E64" s="152">
        <v>2129</v>
      </c>
      <c r="F64" s="152">
        <v>31</v>
      </c>
      <c r="G64" s="152">
        <f t="shared" si="4"/>
        <v>3953</v>
      </c>
      <c r="H64" s="152">
        <v>54</v>
      </c>
      <c r="I64" s="152">
        <v>0</v>
      </c>
      <c r="J64" s="152">
        <f t="shared" si="0"/>
        <v>54</v>
      </c>
      <c r="K64" s="152">
        <v>1149</v>
      </c>
      <c r="L64" s="152">
        <f t="shared" si="1"/>
        <v>61014</v>
      </c>
      <c r="M64" s="151">
        <f t="shared" si="2"/>
        <v>3.6021962451292953</v>
      </c>
      <c r="N64" s="152">
        <v>5913</v>
      </c>
      <c r="O64" s="152">
        <v>283</v>
      </c>
      <c r="P64" s="153">
        <v>26717</v>
      </c>
      <c r="Q64" s="152">
        <v>93974</v>
      </c>
      <c r="R64" s="151">
        <f t="shared" si="3"/>
        <v>5.5481166607627816</v>
      </c>
      <c r="T64" s="153">
        <v>16938</v>
      </c>
    </row>
    <row r="65" spans="1:20" s="154" customFormat="1">
      <c r="B65" s="155"/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6"/>
      <c r="N65" s="155"/>
      <c r="O65" s="155"/>
      <c r="P65" s="157"/>
      <c r="Q65" s="155"/>
      <c r="R65" s="156"/>
      <c r="T65" s="157"/>
    </row>
    <row r="66" spans="1:20" s="3" customFormat="1">
      <c r="A66" s="42" t="s">
        <v>897</v>
      </c>
      <c r="B66" s="146">
        <f>SUM(B4:B65)</f>
        <v>5728460</v>
      </c>
      <c r="C66" s="146">
        <f>SUM(C4:C65)</f>
        <v>8490</v>
      </c>
      <c r="D66" s="146">
        <f>SUM(D4:D65)</f>
        <v>180590</v>
      </c>
      <c r="E66" s="146">
        <f>SUM(E4:E65)</f>
        <v>213153</v>
      </c>
      <c r="F66" s="146">
        <f>SUM(F4:F65)</f>
        <v>1529</v>
      </c>
      <c r="G66" s="146">
        <f t="shared" si="4"/>
        <v>403762</v>
      </c>
      <c r="H66" s="146">
        <f>SUM(H4:H65)</f>
        <v>10276</v>
      </c>
      <c r="I66" s="146">
        <f>SUM(I4:I65)</f>
        <v>44</v>
      </c>
      <c r="J66" s="146">
        <f t="shared" si="0"/>
        <v>10320</v>
      </c>
      <c r="K66" s="146">
        <f>SUM(K4:K65)</f>
        <v>108908</v>
      </c>
      <c r="L66" s="146">
        <f t="shared" si="1"/>
        <v>6251450</v>
      </c>
      <c r="M66" s="167">
        <f t="shared" si="2"/>
        <v>2.1534699338538585</v>
      </c>
      <c r="N66" s="146">
        <f>SUM(N4:N65)</f>
        <v>564587</v>
      </c>
      <c r="O66" s="146">
        <f>SUM(O4:O65)</f>
        <v>282515</v>
      </c>
      <c r="P66" s="11">
        <f>SUM(P4:P65)</f>
        <v>2458451</v>
      </c>
      <c r="Q66" s="146">
        <f>SUM(Q4:Q65)</f>
        <v>9430365</v>
      </c>
      <c r="R66" s="167">
        <f t="shared" si="3"/>
        <v>3.2485275404534533</v>
      </c>
      <c r="T66" s="16">
        <f>SUM(T4:T60)</f>
        <v>2902966</v>
      </c>
    </row>
    <row r="67" spans="1:20">
      <c r="N67" s="152"/>
      <c r="O67" s="152"/>
      <c r="P67" s="153"/>
      <c r="Q67" s="152"/>
    </row>
    <row r="68" spans="1:20">
      <c r="N68" s="152"/>
      <c r="O68" s="152"/>
      <c r="P68" s="153"/>
      <c r="Q68" s="152"/>
    </row>
    <row r="69" spans="1:20">
      <c r="A69" s="37"/>
    </row>
  </sheetData>
  <phoneticPr fontId="2" type="noConversion"/>
  <printOptions horizontalCentered="1"/>
  <pageMargins left="0.75" right="0.75" top="1" bottom="1" header="0.5" footer="0.5"/>
  <pageSetup scale="38" orientation="landscape" horizontalDpi="4294967293" r:id="rId1"/>
  <headerFooter alignWithMargins="0">
    <oddHeader>&amp;C&amp;"Arial,Bold"&amp;20Public Library System Materials FY04</oddHeader>
    <oddFooter>&amp;L&amp;18Mississippi Public Library Statistics, FY04, Public Library Materials&amp;R&amp;18Page 21</oddFooter>
  </headerFooter>
  <colBreaks count="1" manualBreakCount="1">
    <brk id="18" max="1048575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S69"/>
  <sheetViews>
    <sheetView topLeftCell="A38" zoomScaleNormal="100" workbookViewId="0">
      <selection activeCell="M2" sqref="M2"/>
    </sheetView>
  </sheetViews>
  <sheetFormatPr defaultRowHeight="12.75"/>
  <cols>
    <col min="1" max="1" width="52.140625" style="42" customWidth="1"/>
    <col min="2" max="2" width="13.85546875" style="11" customWidth="1"/>
    <col min="3" max="3" width="10.42578125" style="42" customWidth="1"/>
    <col min="4" max="4" width="13.42578125" style="42" customWidth="1"/>
    <col min="5" max="5" width="10.5703125" style="42" customWidth="1"/>
    <col min="6" max="6" width="11.85546875" style="42" customWidth="1"/>
    <col min="7" max="7" width="9.85546875" style="42" customWidth="1"/>
    <col min="8" max="8" width="9.7109375" style="42" bestFit="1" customWidth="1"/>
    <col min="9" max="9" width="11.7109375" style="42" customWidth="1"/>
    <col min="10" max="10" width="12.5703125" style="42" customWidth="1"/>
    <col min="11" max="11" width="12.7109375" style="42" customWidth="1"/>
    <col min="12" max="12" width="13.5703125" style="42" customWidth="1"/>
    <col min="13" max="13" width="10.5703125" style="42" customWidth="1"/>
    <col min="14" max="14" width="13.28515625" style="42" customWidth="1"/>
    <col min="15" max="15" width="10.28515625" style="42" customWidth="1"/>
    <col min="16" max="16" width="11.140625" style="42" customWidth="1"/>
    <col min="17" max="17" width="8.7109375" style="42" customWidth="1"/>
    <col min="18" max="18" width="10.5703125" style="11" customWidth="1"/>
    <col min="19" max="19" width="12.5703125" style="42" hidden="1" customWidth="1"/>
    <col min="20" max="16384" width="9.140625" style="42"/>
  </cols>
  <sheetData>
    <row r="1" spans="1:19" s="3" customFormat="1">
      <c r="B1" s="179" t="s">
        <v>180</v>
      </c>
      <c r="C1" s="179"/>
      <c r="D1" s="179"/>
      <c r="E1" s="179"/>
      <c r="J1" s="19" t="s">
        <v>33</v>
      </c>
      <c r="K1" s="19" t="s">
        <v>35</v>
      </c>
      <c r="L1" s="168"/>
      <c r="M1" s="19" t="s">
        <v>35</v>
      </c>
      <c r="N1" s="168"/>
      <c r="O1" s="180" t="s">
        <v>38</v>
      </c>
      <c r="P1" s="168"/>
      <c r="Q1" s="179" t="s">
        <v>181</v>
      </c>
      <c r="R1" s="179"/>
    </row>
    <row r="2" spans="1:19" s="3" customFormat="1" ht="37.5" customHeight="1">
      <c r="A2" s="3" t="s">
        <v>66</v>
      </c>
      <c r="B2" s="141" t="s">
        <v>169</v>
      </c>
      <c r="C2" s="10" t="s">
        <v>170</v>
      </c>
      <c r="D2" s="10" t="s">
        <v>171</v>
      </c>
      <c r="E2" s="10" t="s">
        <v>172</v>
      </c>
      <c r="F2" s="10" t="s">
        <v>173</v>
      </c>
      <c r="G2" s="10" t="s">
        <v>174</v>
      </c>
      <c r="H2" s="10" t="s">
        <v>175</v>
      </c>
      <c r="I2" s="10" t="s">
        <v>176</v>
      </c>
      <c r="J2" s="10" t="s">
        <v>34</v>
      </c>
      <c r="K2" s="10" t="s">
        <v>36</v>
      </c>
      <c r="L2" s="10" t="s">
        <v>185</v>
      </c>
      <c r="M2" s="10" t="s">
        <v>37</v>
      </c>
      <c r="N2" s="10" t="s">
        <v>511</v>
      </c>
      <c r="O2" s="181"/>
      <c r="P2" s="10" t="s">
        <v>186</v>
      </c>
      <c r="Q2" s="10" t="s">
        <v>177</v>
      </c>
      <c r="R2" s="141" t="s">
        <v>187</v>
      </c>
    </row>
    <row r="4" spans="1:19">
      <c r="A4" s="3" t="s">
        <v>67</v>
      </c>
    </row>
    <row r="5" spans="1:19">
      <c r="A5" s="42" t="s">
        <v>68</v>
      </c>
      <c r="B5" s="11">
        <v>0</v>
      </c>
      <c r="C5" s="11">
        <v>0</v>
      </c>
      <c r="D5" s="11">
        <v>7</v>
      </c>
      <c r="E5" s="11">
        <v>7</v>
      </c>
      <c r="F5" s="11">
        <v>1967</v>
      </c>
      <c r="G5" s="11">
        <v>15087</v>
      </c>
      <c r="H5" s="169">
        <f>(G5/S5)</f>
        <v>1.9233809280979093</v>
      </c>
      <c r="I5" s="11">
        <v>3514</v>
      </c>
      <c r="J5" s="170">
        <f>(I5/S5)</f>
        <v>0.44798572157062722</v>
      </c>
      <c r="K5" s="11">
        <v>2</v>
      </c>
      <c r="L5" s="11">
        <v>40</v>
      </c>
      <c r="M5" s="11">
        <v>2</v>
      </c>
      <c r="N5" s="11">
        <v>40</v>
      </c>
      <c r="O5" s="42">
        <v>0</v>
      </c>
      <c r="P5" s="42">
        <v>0</v>
      </c>
      <c r="Q5" s="42">
        <v>6</v>
      </c>
      <c r="R5" s="11">
        <v>1820</v>
      </c>
      <c r="S5" s="11">
        <v>7844</v>
      </c>
    </row>
    <row r="6" spans="1:19">
      <c r="A6" s="42" t="s">
        <v>69</v>
      </c>
      <c r="B6" s="11">
        <v>0</v>
      </c>
      <c r="C6" s="11">
        <v>0</v>
      </c>
      <c r="D6" s="11">
        <v>0</v>
      </c>
      <c r="E6" s="11">
        <v>0</v>
      </c>
      <c r="F6" s="11">
        <v>1767</v>
      </c>
      <c r="G6" s="11">
        <v>10616</v>
      </c>
      <c r="H6" s="169">
        <f t="shared" ref="H6:H67" si="0">(G6/S6)</f>
        <v>1.009413330797756</v>
      </c>
      <c r="I6" s="11">
        <v>4023</v>
      </c>
      <c r="J6" s="170">
        <f t="shared" ref="J6:J67" si="1">(I6/S6)</f>
        <v>0.3825235333269944</v>
      </c>
      <c r="K6" s="11">
        <v>1</v>
      </c>
      <c r="L6" s="11">
        <v>80</v>
      </c>
      <c r="M6" s="11">
        <v>7</v>
      </c>
      <c r="N6" s="11">
        <v>980</v>
      </c>
      <c r="O6" s="11">
        <v>0</v>
      </c>
      <c r="P6" s="11">
        <v>0</v>
      </c>
      <c r="Q6" s="11">
        <v>3</v>
      </c>
      <c r="R6" s="11">
        <v>1820</v>
      </c>
      <c r="S6" s="11">
        <v>10517</v>
      </c>
    </row>
    <row r="7" spans="1:19">
      <c r="A7" s="42" t="s">
        <v>70</v>
      </c>
      <c r="B7" s="11">
        <v>0</v>
      </c>
      <c r="C7" s="11">
        <v>0</v>
      </c>
      <c r="D7" s="11">
        <v>29</v>
      </c>
      <c r="E7" s="11">
        <v>15</v>
      </c>
      <c r="F7" s="11">
        <v>4860</v>
      </c>
      <c r="G7" s="11">
        <v>32274</v>
      </c>
      <c r="H7" s="169">
        <f t="shared" si="0"/>
        <v>2.7952537675385414</v>
      </c>
      <c r="I7" s="11">
        <v>3863</v>
      </c>
      <c r="J7" s="170">
        <f t="shared" si="1"/>
        <v>0.33457474450025981</v>
      </c>
      <c r="K7" s="11">
        <v>65</v>
      </c>
      <c r="L7" s="11">
        <v>1481</v>
      </c>
      <c r="M7" s="11">
        <v>92</v>
      </c>
      <c r="N7" s="11">
        <v>1571</v>
      </c>
      <c r="O7" s="11">
        <v>1</v>
      </c>
      <c r="P7" s="11">
        <v>30</v>
      </c>
      <c r="Q7" s="11">
        <v>6</v>
      </c>
      <c r="R7" s="11">
        <v>6120</v>
      </c>
      <c r="S7" s="11">
        <v>11546</v>
      </c>
    </row>
    <row r="8" spans="1:19">
      <c r="A8" s="42" t="s">
        <v>71</v>
      </c>
      <c r="B8" s="11">
        <v>0</v>
      </c>
      <c r="C8" s="11">
        <v>0</v>
      </c>
      <c r="D8" s="11">
        <v>228</v>
      </c>
      <c r="E8" s="11">
        <v>222</v>
      </c>
      <c r="F8" s="11">
        <v>24953</v>
      </c>
      <c r="G8" s="11">
        <v>32276</v>
      </c>
      <c r="H8" s="169">
        <f t="shared" si="0"/>
        <v>3.0368837034249152</v>
      </c>
      <c r="I8" s="11">
        <v>5144</v>
      </c>
      <c r="J8" s="170">
        <f t="shared" si="1"/>
        <v>0.48400451637184794</v>
      </c>
      <c r="K8" s="11">
        <v>37</v>
      </c>
      <c r="L8" s="11">
        <v>1440</v>
      </c>
      <c r="M8" s="11">
        <v>84</v>
      </c>
      <c r="N8" s="11">
        <v>2271</v>
      </c>
      <c r="O8" s="11">
        <v>4</v>
      </c>
      <c r="P8" s="11">
        <v>313</v>
      </c>
      <c r="Q8" s="11">
        <v>10</v>
      </c>
      <c r="R8" s="11">
        <v>6735</v>
      </c>
      <c r="S8" s="11">
        <v>10628</v>
      </c>
    </row>
    <row r="9" spans="1:19">
      <c r="A9" s="42" t="s">
        <v>72</v>
      </c>
      <c r="B9" s="11">
        <v>0</v>
      </c>
      <c r="C9" s="11">
        <v>0</v>
      </c>
      <c r="D9" s="11">
        <v>0</v>
      </c>
      <c r="E9" s="11">
        <v>0</v>
      </c>
      <c r="F9" s="11">
        <v>4000</v>
      </c>
      <c r="G9" s="11">
        <v>18000</v>
      </c>
      <c r="H9" s="169">
        <f t="shared" si="0"/>
        <v>1.8528049408131755</v>
      </c>
      <c r="I9" s="11">
        <v>6500</v>
      </c>
      <c r="J9" s="170">
        <f t="shared" si="1"/>
        <v>0.6690684508492023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4</v>
      </c>
      <c r="R9" s="11">
        <v>9000</v>
      </c>
      <c r="S9" s="11">
        <v>9715</v>
      </c>
    </row>
    <row r="10" spans="1:19" s="43" customFormat="1">
      <c r="A10" s="43" t="s">
        <v>73</v>
      </c>
      <c r="B10" s="171">
        <v>0</v>
      </c>
      <c r="C10" s="171">
        <v>0</v>
      </c>
      <c r="D10" s="171">
        <v>223</v>
      </c>
      <c r="E10" s="171">
        <v>766</v>
      </c>
      <c r="F10" s="171">
        <v>1480</v>
      </c>
      <c r="G10" s="171">
        <v>15483</v>
      </c>
      <c r="H10" s="172">
        <f t="shared" si="0"/>
        <v>1.2605226736139379</v>
      </c>
      <c r="I10" s="171">
        <v>5042</v>
      </c>
      <c r="J10" s="173">
        <f t="shared" si="1"/>
        <v>0.41048603761296099</v>
      </c>
      <c r="K10" s="171">
        <v>6</v>
      </c>
      <c r="L10" s="171">
        <v>900</v>
      </c>
      <c r="M10" s="171">
        <v>7</v>
      </c>
      <c r="N10" s="171">
        <v>1212</v>
      </c>
      <c r="O10" s="171">
        <v>1</v>
      </c>
      <c r="P10" s="171">
        <v>387</v>
      </c>
      <c r="Q10" s="171">
        <v>6</v>
      </c>
      <c r="R10" s="171">
        <f>(95*52)</f>
        <v>4940</v>
      </c>
      <c r="S10" s="11">
        <v>12283</v>
      </c>
    </row>
    <row r="11" spans="1:19">
      <c r="A11" s="42" t="s">
        <v>74</v>
      </c>
      <c r="B11" s="11">
        <v>0</v>
      </c>
      <c r="C11" s="11">
        <v>0</v>
      </c>
      <c r="D11" s="11">
        <v>67</v>
      </c>
      <c r="E11" s="11">
        <v>56</v>
      </c>
      <c r="F11" s="11">
        <v>692</v>
      </c>
      <c r="G11" s="11">
        <v>7492</v>
      </c>
      <c r="H11" s="169">
        <f t="shared" si="0"/>
        <v>0.52556997544721151</v>
      </c>
      <c r="I11" s="11">
        <v>3804</v>
      </c>
      <c r="J11" s="170">
        <f t="shared" si="1"/>
        <v>0.26685373553139247</v>
      </c>
      <c r="K11" s="11">
        <v>25</v>
      </c>
      <c r="L11" s="11">
        <v>240</v>
      </c>
      <c r="M11" s="11">
        <v>159</v>
      </c>
      <c r="N11" s="11">
        <v>2385</v>
      </c>
      <c r="O11" s="11">
        <v>12</v>
      </c>
      <c r="P11" s="11">
        <v>396</v>
      </c>
      <c r="Q11" s="11">
        <v>8</v>
      </c>
      <c r="R11" s="11">
        <v>513</v>
      </c>
      <c r="S11" s="11">
        <v>14255</v>
      </c>
    </row>
    <row r="12" spans="1:19">
      <c r="A12" s="42" t="s">
        <v>75</v>
      </c>
      <c r="B12" s="11">
        <v>0</v>
      </c>
      <c r="C12" s="11">
        <v>0</v>
      </c>
      <c r="D12" s="11">
        <v>22</v>
      </c>
      <c r="E12" s="11">
        <v>18</v>
      </c>
      <c r="F12" s="11">
        <v>380</v>
      </c>
      <c r="G12" s="11">
        <v>8991</v>
      </c>
      <c r="H12" s="169">
        <f t="shared" si="0"/>
        <v>0.67413961160680813</v>
      </c>
      <c r="I12" s="11">
        <v>1305</v>
      </c>
      <c r="J12" s="170">
        <f t="shared" si="1"/>
        <v>9.7848091774761947E-2</v>
      </c>
      <c r="K12" s="11">
        <v>10</v>
      </c>
      <c r="L12" s="11">
        <v>141</v>
      </c>
      <c r="M12" s="11">
        <v>21</v>
      </c>
      <c r="N12" s="11">
        <v>358</v>
      </c>
      <c r="O12" s="11">
        <v>1</v>
      </c>
      <c r="P12" s="11">
        <v>70</v>
      </c>
      <c r="Q12" s="11">
        <v>5</v>
      </c>
      <c r="R12" s="11">
        <v>1404</v>
      </c>
      <c r="S12" s="11">
        <v>13337</v>
      </c>
    </row>
    <row r="13" spans="1:19" s="41" customFormat="1">
      <c r="B13" s="139"/>
      <c r="C13" s="139"/>
      <c r="D13" s="139"/>
      <c r="E13" s="139"/>
      <c r="F13" s="139"/>
      <c r="G13" s="139"/>
      <c r="H13" s="174"/>
      <c r="I13" s="139"/>
      <c r="J13" s="175"/>
      <c r="K13" s="139"/>
      <c r="L13" s="139"/>
      <c r="R13" s="139"/>
      <c r="S13" s="139"/>
    </row>
    <row r="14" spans="1:19">
      <c r="A14" s="3" t="s">
        <v>125</v>
      </c>
      <c r="C14" s="11"/>
      <c r="D14" s="11"/>
      <c r="E14" s="11"/>
      <c r="F14" s="11"/>
      <c r="G14" s="11"/>
      <c r="H14" s="169"/>
      <c r="I14" s="11"/>
      <c r="J14" s="170"/>
      <c r="K14" s="11"/>
      <c r="L14" s="11"/>
      <c r="S14" s="11"/>
    </row>
    <row r="15" spans="1:19">
      <c r="A15" s="42" t="s">
        <v>83</v>
      </c>
      <c r="B15" s="11">
        <v>0</v>
      </c>
      <c r="C15" s="11">
        <v>0</v>
      </c>
      <c r="D15" s="11">
        <v>549</v>
      </c>
      <c r="E15" s="11">
        <v>466</v>
      </c>
      <c r="F15" s="11">
        <v>23200</v>
      </c>
      <c r="G15" s="11">
        <v>45030</v>
      </c>
      <c r="H15" s="169">
        <f t="shared" si="0"/>
        <v>1.1567509247842169</v>
      </c>
      <c r="I15" s="11">
        <v>29747</v>
      </c>
      <c r="J15" s="170">
        <f t="shared" si="1"/>
        <v>0.76415433621043982</v>
      </c>
      <c r="K15" s="11">
        <v>77</v>
      </c>
      <c r="L15" s="11">
        <v>724</v>
      </c>
      <c r="M15" s="11">
        <v>105</v>
      </c>
      <c r="N15" s="11">
        <v>892</v>
      </c>
      <c r="O15" s="11">
        <v>0</v>
      </c>
      <c r="P15" s="11">
        <v>0</v>
      </c>
      <c r="Q15" s="42">
        <v>68</v>
      </c>
      <c r="R15" s="11">
        <v>81432</v>
      </c>
      <c r="S15" s="11">
        <v>38928</v>
      </c>
    </row>
    <row r="16" spans="1:19">
      <c r="A16" s="42" t="s">
        <v>76</v>
      </c>
      <c r="B16" s="11">
        <v>2</v>
      </c>
      <c r="C16" s="11">
        <v>1</v>
      </c>
      <c r="D16" s="11">
        <v>231</v>
      </c>
      <c r="E16" s="11">
        <v>213</v>
      </c>
      <c r="F16" s="11">
        <v>0</v>
      </c>
      <c r="G16" s="11">
        <v>68452</v>
      </c>
      <c r="H16" s="169">
        <f t="shared" si="0"/>
        <v>2.3440860215053765</v>
      </c>
      <c r="I16" s="11">
        <v>12351</v>
      </c>
      <c r="J16" s="170">
        <f t="shared" si="1"/>
        <v>0.42295048284364084</v>
      </c>
      <c r="K16" s="11">
        <v>66</v>
      </c>
      <c r="L16" s="11">
        <v>4131</v>
      </c>
      <c r="M16" s="11">
        <v>77</v>
      </c>
      <c r="N16" s="11">
        <v>4881</v>
      </c>
      <c r="O16" s="11">
        <v>10</v>
      </c>
      <c r="P16" s="11">
        <v>155</v>
      </c>
      <c r="Q16" s="11">
        <v>12</v>
      </c>
      <c r="R16" s="11">
        <v>8951</v>
      </c>
      <c r="S16" s="11">
        <v>29202</v>
      </c>
    </row>
    <row r="17" spans="1:19">
      <c r="A17" s="42" t="s">
        <v>84</v>
      </c>
      <c r="B17" s="11">
        <v>0</v>
      </c>
      <c r="C17" s="11">
        <v>0</v>
      </c>
      <c r="D17" s="11">
        <v>102</v>
      </c>
      <c r="E17" s="11">
        <v>66</v>
      </c>
      <c r="F17" s="11">
        <v>12381</v>
      </c>
      <c r="G17" s="11">
        <v>50722</v>
      </c>
      <c r="H17" s="169">
        <f t="shared" si="0"/>
        <v>1.3138031963115497</v>
      </c>
      <c r="I17" s="11">
        <v>15898</v>
      </c>
      <c r="J17" s="170">
        <f t="shared" si="1"/>
        <v>0.41179060792084338</v>
      </c>
      <c r="K17" s="11">
        <v>97</v>
      </c>
      <c r="L17" s="11">
        <v>5332</v>
      </c>
      <c r="M17" s="11">
        <v>170</v>
      </c>
      <c r="N17" s="11">
        <v>7115</v>
      </c>
      <c r="O17" s="11">
        <v>99</v>
      </c>
      <c r="P17" s="11">
        <v>8414</v>
      </c>
      <c r="Q17" s="42">
        <v>20</v>
      </c>
      <c r="R17" s="11">
        <v>4501</v>
      </c>
      <c r="S17" s="11">
        <v>38607</v>
      </c>
    </row>
    <row r="18" spans="1:19">
      <c r="A18" s="42" t="s">
        <v>85</v>
      </c>
      <c r="B18" s="11">
        <v>38</v>
      </c>
      <c r="C18" s="11">
        <v>30</v>
      </c>
      <c r="D18" s="11">
        <v>366</v>
      </c>
      <c r="E18" s="11">
        <v>317</v>
      </c>
      <c r="F18" s="11">
        <v>14170</v>
      </c>
      <c r="G18" s="11">
        <v>60357</v>
      </c>
      <c r="H18" s="169">
        <f t="shared" si="0"/>
        <v>1.6935660372064312</v>
      </c>
      <c r="I18" s="11">
        <v>8757</v>
      </c>
      <c r="J18" s="170">
        <f t="shared" si="1"/>
        <v>0.24571396503830073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42">
        <v>30</v>
      </c>
      <c r="R18" s="11">
        <v>10644</v>
      </c>
      <c r="S18" s="11">
        <v>35639</v>
      </c>
    </row>
    <row r="19" spans="1:19">
      <c r="A19" s="42" t="s">
        <v>77</v>
      </c>
      <c r="B19" s="11">
        <v>0</v>
      </c>
      <c r="C19" s="11">
        <v>0</v>
      </c>
      <c r="D19" s="11">
        <v>75</v>
      </c>
      <c r="E19" s="11">
        <v>55</v>
      </c>
      <c r="F19" s="11">
        <v>9700</v>
      </c>
      <c r="G19" s="11">
        <v>99797</v>
      </c>
      <c r="H19" s="169">
        <f t="shared" si="0"/>
        <v>4.3893824771287822</v>
      </c>
      <c r="I19" s="11">
        <v>15955</v>
      </c>
      <c r="J19" s="170">
        <f t="shared" si="1"/>
        <v>0.70175052779732583</v>
      </c>
      <c r="K19" s="11">
        <v>60</v>
      </c>
      <c r="L19" s="11">
        <v>2610</v>
      </c>
      <c r="M19" s="11">
        <v>65</v>
      </c>
      <c r="N19" s="11">
        <v>2700</v>
      </c>
      <c r="O19" s="11">
        <v>8</v>
      </c>
      <c r="P19" s="11">
        <v>160</v>
      </c>
      <c r="Q19" s="11">
        <v>4</v>
      </c>
      <c r="R19" s="11">
        <v>6315</v>
      </c>
      <c r="S19" s="11">
        <v>22736</v>
      </c>
    </row>
    <row r="20" spans="1:19">
      <c r="A20" s="42" t="s">
        <v>86</v>
      </c>
      <c r="B20" s="11">
        <v>0</v>
      </c>
      <c r="C20" s="11">
        <v>0</v>
      </c>
      <c r="D20" s="11">
        <v>222</v>
      </c>
      <c r="E20" s="11">
        <v>155</v>
      </c>
      <c r="F20" s="11">
        <v>16174</v>
      </c>
      <c r="G20" s="11">
        <v>54183</v>
      </c>
      <c r="H20" s="169">
        <f t="shared" si="0"/>
        <v>1.4990040391744592</v>
      </c>
      <c r="I20" s="11">
        <v>8555</v>
      </c>
      <c r="J20" s="170">
        <f t="shared" si="1"/>
        <v>0.23667902395839097</v>
      </c>
      <c r="K20" s="11">
        <v>26</v>
      </c>
      <c r="L20" s="11">
        <v>682</v>
      </c>
      <c r="M20" s="11">
        <v>26</v>
      </c>
      <c r="N20" s="11">
        <v>682</v>
      </c>
      <c r="O20" s="11">
        <v>0</v>
      </c>
      <c r="P20" s="11">
        <v>0</v>
      </c>
      <c r="Q20" s="11">
        <v>5</v>
      </c>
      <c r="R20" s="11">
        <v>5462</v>
      </c>
      <c r="S20" s="11">
        <v>36146</v>
      </c>
    </row>
    <row r="21" spans="1:19">
      <c r="A21" s="42" t="s">
        <v>78</v>
      </c>
      <c r="B21" s="11">
        <v>198</v>
      </c>
      <c r="C21" s="11">
        <v>0</v>
      </c>
      <c r="D21" s="11">
        <v>221</v>
      </c>
      <c r="E21" s="11">
        <v>198</v>
      </c>
      <c r="F21" s="11">
        <v>9194</v>
      </c>
      <c r="G21" s="11">
        <v>43180</v>
      </c>
      <c r="H21" s="169">
        <f t="shared" si="0"/>
        <v>1.3284927545149678</v>
      </c>
      <c r="I21" s="11">
        <v>5776</v>
      </c>
      <c r="J21" s="170">
        <f t="shared" si="1"/>
        <v>0.17770667323016337</v>
      </c>
      <c r="K21" s="11">
        <v>28</v>
      </c>
      <c r="L21" s="11">
        <v>774</v>
      </c>
      <c r="M21" s="11">
        <v>35</v>
      </c>
      <c r="N21" s="11">
        <v>3382</v>
      </c>
      <c r="O21" s="11">
        <v>3</v>
      </c>
      <c r="P21" s="11">
        <v>58</v>
      </c>
      <c r="Q21" s="11">
        <v>11</v>
      </c>
      <c r="R21" s="11">
        <v>5593</v>
      </c>
      <c r="S21" s="11">
        <v>32503</v>
      </c>
    </row>
    <row r="22" spans="1:19">
      <c r="A22" s="42" t="s">
        <v>89</v>
      </c>
      <c r="B22" s="11">
        <v>13</v>
      </c>
      <c r="C22" s="11">
        <v>3</v>
      </c>
      <c r="D22" s="11">
        <v>15</v>
      </c>
      <c r="E22" s="11">
        <v>36</v>
      </c>
      <c r="F22" s="11">
        <v>3550</v>
      </c>
      <c r="G22" s="11">
        <v>11000</v>
      </c>
      <c r="H22" s="169">
        <f t="shared" si="0"/>
        <v>0.30987661276691647</v>
      </c>
      <c r="I22" s="11">
        <v>3976</v>
      </c>
      <c r="J22" s="170">
        <f t="shared" si="1"/>
        <v>0.11200631021465998</v>
      </c>
      <c r="K22" s="11">
        <v>28</v>
      </c>
      <c r="L22" s="11">
        <v>211</v>
      </c>
      <c r="M22" s="11">
        <v>146</v>
      </c>
      <c r="N22" s="11">
        <v>1799</v>
      </c>
      <c r="O22" s="11">
        <v>2</v>
      </c>
      <c r="P22" s="11">
        <v>70</v>
      </c>
      <c r="Q22" s="11">
        <v>18</v>
      </c>
      <c r="R22" s="11">
        <v>13520</v>
      </c>
      <c r="S22" s="11">
        <v>35498</v>
      </c>
    </row>
    <row r="23" spans="1:19">
      <c r="A23" s="42" t="s">
        <v>79</v>
      </c>
      <c r="B23" s="11">
        <v>3</v>
      </c>
      <c r="C23" s="11">
        <v>2</v>
      </c>
      <c r="D23" s="11">
        <v>121</v>
      </c>
      <c r="E23" s="11">
        <v>110</v>
      </c>
      <c r="F23" s="11">
        <v>5824</v>
      </c>
      <c r="G23" s="11">
        <v>26665</v>
      </c>
      <c r="H23" s="169">
        <f t="shared" si="0"/>
        <v>0.90356138389075258</v>
      </c>
      <c r="I23" s="11">
        <v>15176</v>
      </c>
      <c r="J23" s="170">
        <f t="shared" si="1"/>
        <v>0.51424892412998546</v>
      </c>
      <c r="K23" s="11">
        <v>18</v>
      </c>
      <c r="L23" s="11">
        <v>601</v>
      </c>
      <c r="M23" s="11">
        <v>19</v>
      </c>
      <c r="N23" s="11">
        <v>797</v>
      </c>
      <c r="O23" s="11">
        <v>0</v>
      </c>
      <c r="P23" s="11">
        <v>0</v>
      </c>
      <c r="Q23" s="11">
        <v>8</v>
      </c>
      <c r="R23" s="11">
        <v>5957</v>
      </c>
      <c r="S23" s="11">
        <v>29511</v>
      </c>
    </row>
    <row r="24" spans="1:19">
      <c r="A24" s="42" t="s">
        <v>92</v>
      </c>
      <c r="B24" s="11">
        <v>1</v>
      </c>
      <c r="C24" s="11">
        <v>1</v>
      </c>
      <c r="D24" s="11">
        <v>179</v>
      </c>
      <c r="E24" s="11">
        <v>153</v>
      </c>
      <c r="F24" s="11">
        <v>5316</v>
      </c>
      <c r="G24" s="11">
        <v>55291</v>
      </c>
      <c r="H24" s="169">
        <f t="shared" si="0"/>
        <v>1.5243438464931627</v>
      </c>
      <c r="I24" s="11">
        <v>17597</v>
      </c>
      <c r="J24" s="170">
        <f t="shared" si="1"/>
        <v>0.48514005293339213</v>
      </c>
      <c r="K24" s="11">
        <v>20</v>
      </c>
      <c r="L24" s="11">
        <v>2267</v>
      </c>
      <c r="M24" s="11">
        <v>30</v>
      </c>
      <c r="N24" s="11">
        <v>3359</v>
      </c>
      <c r="O24" s="11">
        <v>34</v>
      </c>
      <c r="P24" s="11">
        <v>1580</v>
      </c>
      <c r="Q24" s="11">
        <v>15</v>
      </c>
      <c r="R24" s="11">
        <v>4200</v>
      </c>
      <c r="S24" s="11">
        <v>36272</v>
      </c>
    </row>
    <row r="25" spans="1:19">
      <c r="A25" s="42" t="s">
        <v>93</v>
      </c>
      <c r="B25" s="11">
        <v>0</v>
      </c>
      <c r="C25" s="11">
        <v>0</v>
      </c>
      <c r="D25" s="11">
        <v>486</v>
      </c>
      <c r="E25" s="11">
        <v>492</v>
      </c>
      <c r="F25" s="11">
        <v>29640</v>
      </c>
      <c r="G25" s="11">
        <v>336410</v>
      </c>
      <c r="H25" s="169">
        <f t="shared" si="0"/>
        <v>8.731798478988761</v>
      </c>
      <c r="I25" s="11">
        <v>18614</v>
      </c>
      <c r="J25" s="170">
        <f t="shared" si="1"/>
        <v>0.48314169283878838</v>
      </c>
      <c r="K25" s="11">
        <v>59</v>
      </c>
      <c r="L25" s="11">
        <v>3765</v>
      </c>
      <c r="M25" s="11">
        <v>62</v>
      </c>
      <c r="N25" s="11">
        <v>4023</v>
      </c>
      <c r="O25" s="11">
        <v>12</v>
      </c>
      <c r="P25" s="11">
        <v>106</v>
      </c>
      <c r="Q25" s="11">
        <v>13</v>
      </c>
      <c r="R25" s="11">
        <v>12732</v>
      </c>
      <c r="S25" s="11">
        <v>38527</v>
      </c>
    </row>
    <row r="26" spans="1:19">
      <c r="A26" s="42" t="s">
        <v>80</v>
      </c>
      <c r="B26" s="11">
        <v>0</v>
      </c>
      <c r="C26" s="11">
        <v>0</v>
      </c>
      <c r="D26" s="11">
        <v>0</v>
      </c>
      <c r="E26" s="11">
        <v>0</v>
      </c>
      <c r="F26" s="11">
        <v>8490</v>
      </c>
      <c r="G26" s="11">
        <v>30348</v>
      </c>
      <c r="H26" s="169">
        <f t="shared" si="0"/>
        <v>0.9088404408241495</v>
      </c>
      <c r="I26" s="11">
        <v>28891</v>
      </c>
      <c r="J26" s="170">
        <f t="shared" si="1"/>
        <v>0.86520723526593191</v>
      </c>
      <c r="K26" s="11">
        <v>266</v>
      </c>
      <c r="L26" s="11">
        <v>2684</v>
      </c>
      <c r="M26" s="11">
        <v>322</v>
      </c>
      <c r="N26" s="11">
        <v>3114</v>
      </c>
      <c r="O26" s="11">
        <v>2</v>
      </c>
      <c r="P26" s="11">
        <v>64</v>
      </c>
      <c r="Q26" s="11">
        <v>30</v>
      </c>
      <c r="R26" s="11">
        <v>14328</v>
      </c>
      <c r="S26" s="11">
        <v>33392</v>
      </c>
    </row>
    <row r="27" spans="1:19">
      <c r="A27" s="42" t="s">
        <v>81</v>
      </c>
      <c r="B27" s="11">
        <v>8</v>
      </c>
      <c r="C27" s="11">
        <v>0</v>
      </c>
      <c r="D27" s="11">
        <v>122</v>
      </c>
      <c r="E27" s="11">
        <v>91</v>
      </c>
      <c r="F27" s="11">
        <v>11768</v>
      </c>
      <c r="G27" s="11">
        <v>66209</v>
      </c>
      <c r="H27" s="169">
        <f t="shared" si="0"/>
        <v>2.5032704450073728</v>
      </c>
      <c r="I27" s="11">
        <v>9588</v>
      </c>
      <c r="J27" s="170">
        <f t="shared" si="1"/>
        <v>0.36250897954554046</v>
      </c>
      <c r="K27" s="11">
        <v>56</v>
      </c>
      <c r="L27" s="11">
        <v>1138</v>
      </c>
      <c r="M27" s="11">
        <v>77</v>
      </c>
      <c r="N27" s="11">
        <v>1910</v>
      </c>
      <c r="O27" s="11">
        <v>0</v>
      </c>
      <c r="P27" s="11">
        <v>0</v>
      </c>
      <c r="Q27" s="11">
        <v>9</v>
      </c>
      <c r="R27" s="11">
        <v>3145</v>
      </c>
      <c r="S27" s="11">
        <v>26449</v>
      </c>
    </row>
    <row r="28" spans="1:19">
      <c r="A28" s="42" t="s">
        <v>82</v>
      </c>
      <c r="B28" s="11">
        <v>2</v>
      </c>
      <c r="C28" s="11">
        <v>1</v>
      </c>
      <c r="D28" s="11">
        <v>509</v>
      </c>
      <c r="E28" s="11">
        <v>449</v>
      </c>
      <c r="F28" s="11">
        <v>6358</v>
      </c>
      <c r="G28" s="11">
        <v>63578</v>
      </c>
      <c r="H28" s="169">
        <f t="shared" si="0"/>
        <v>2.9951476892636735</v>
      </c>
      <c r="I28" s="11">
        <v>6714</v>
      </c>
      <c r="J28" s="170">
        <f t="shared" si="1"/>
        <v>0.3162952843077213</v>
      </c>
      <c r="K28" s="11">
        <v>49</v>
      </c>
      <c r="L28" s="11">
        <v>4611</v>
      </c>
      <c r="M28" s="11">
        <v>60</v>
      </c>
      <c r="N28" s="11">
        <v>6009</v>
      </c>
      <c r="O28" s="11">
        <v>6</v>
      </c>
      <c r="P28" s="11">
        <v>150</v>
      </c>
      <c r="Q28" s="11">
        <v>10</v>
      </c>
      <c r="R28" s="11">
        <v>7122</v>
      </c>
      <c r="S28" s="11">
        <v>21227</v>
      </c>
    </row>
    <row r="29" spans="1:19" s="41" customFormat="1">
      <c r="B29" s="139"/>
      <c r="C29" s="139"/>
      <c r="D29" s="139"/>
      <c r="E29" s="139"/>
      <c r="F29" s="139"/>
      <c r="G29" s="139"/>
      <c r="H29" s="174"/>
      <c r="I29" s="139"/>
      <c r="J29" s="175"/>
      <c r="K29" s="139"/>
      <c r="L29" s="139"/>
      <c r="R29" s="139"/>
      <c r="S29" s="139"/>
    </row>
    <row r="30" spans="1:19">
      <c r="A30" s="3" t="s">
        <v>126</v>
      </c>
      <c r="C30" s="11"/>
      <c r="D30" s="11"/>
      <c r="E30" s="11"/>
      <c r="F30" s="11"/>
      <c r="G30" s="11"/>
      <c r="H30" s="169"/>
      <c r="I30" s="11"/>
      <c r="J30" s="170"/>
      <c r="K30" s="11"/>
      <c r="L30" s="11"/>
    </row>
    <row r="31" spans="1:19">
      <c r="A31" s="42" t="s">
        <v>87</v>
      </c>
      <c r="B31" s="11">
        <v>0</v>
      </c>
      <c r="C31" s="11">
        <v>0</v>
      </c>
      <c r="D31" s="11">
        <v>1516</v>
      </c>
      <c r="E31" s="11">
        <v>1209</v>
      </c>
      <c r="F31" s="11">
        <v>34860</v>
      </c>
      <c r="G31" s="11">
        <v>109140</v>
      </c>
      <c r="H31" s="169">
        <f t="shared" si="0"/>
        <v>2.3760694925217165</v>
      </c>
      <c r="I31" s="11">
        <v>40227</v>
      </c>
      <c r="J31" s="170">
        <f t="shared" si="1"/>
        <v>0.87577558617987072</v>
      </c>
      <c r="K31" s="11">
        <v>117</v>
      </c>
      <c r="L31" s="11">
        <v>12099</v>
      </c>
      <c r="M31" s="11">
        <v>219</v>
      </c>
      <c r="N31" s="11">
        <v>22605</v>
      </c>
      <c r="O31" s="11">
        <v>26</v>
      </c>
      <c r="P31" s="11">
        <v>780</v>
      </c>
      <c r="Q31" s="11">
        <v>21</v>
      </c>
      <c r="R31" s="11">
        <v>50389</v>
      </c>
      <c r="S31" s="11">
        <v>45933</v>
      </c>
    </row>
    <row r="32" spans="1:19">
      <c r="A32" s="42" t="s">
        <v>88</v>
      </c>
      <c r="B32" s="11">
        <v>0</v>
      </c>
      <c r="C32" s="11">
        <v>0</v>
      </c>
      <c r="D32" s="11">
        <v>192</v>
      </c>
      <c r="E32" s="11">
        <v>160</v>
      </c>
      <c r="F32" s="11">
        <v>8954</v>
      </c>
      <c r="G32" s="11">
        <v>61340</v>
      </c>
      <c r="H32" s="169">
        <f t="shared" si="0"/>
        <v>1.4178724978040775</v>
      </c>
      <c r="I32" s="11">
        <v>9939</v>
      </c>
      <c r="J32" s="170">
        <f t="shared" si="1"/>
        <v>0.22973972539411031</v>
      </c>
      <c r="K32" s="11">
        <v>168</v>
      </c>
      <c r="L32" s="11">
        <v>8103</v>
      </c>
      <c r="M32" s="11">
        <v>312</v>
      </c>
      <c r="N32" s="11">
        <v>10760</v>
      </c>
      <c r="O32" s="11">
        <v>46</v>
      </c>
      <c r="P32" s="11">
        <v>5802</v>
      </c>
      <c r="Q32" s="11">
        <v>24</v>
      </c>
      <c r="R32" s="11">
        <v>10750</v>
      </c>
      <c r="S32" s="11">
        <v>43262</v>
      </c>
    </row>
    <row r="33" spans="1:19">
      <c r="A33" s="42" t="s">
        <v>99</v>
      </c>
      <c r="B33" s="11">
        <v>1057</v>
      </c>
      <c r="C33" s="11">
        <v>1031</v>
      </c>
      <c r="D33" s="11">
        <v>710</v>
      </c>
      <c r="E33" s="11">
        <v>659</v>
      </c>
      <c r="F33" s="11">
        <v>8716</v>
      </c>
      <c r="G33" s="11">
        <v>120475</v>
      </c>
      <c r="H33" s="169">
        <f t="shared" si="0"/>
        <v>2.1684936191659019</v>
      </c>
      <c r="I33" s="11">
        <v>36378</v>
      </c>
      <c r="J33" s="170">
        <f t="shared" si="1"/>
        <v>0.65478697553863596</v>
      </c>
      <c r="K33" s="11">
        <v>125</v>
      </c>
      <c r="L33" s="11">
        <v>3324</v>
      </c>
      <c r="M33" s="11">
        <v>181</v>
      </c>
      <c r="N33" s="11">
        <v>3132</v>
      </c>
      <c r="O33" s="11">
        <v>13</v>
      </c>
      <c r="P33" s="11">
        <v>743</v>
      </c>
      <c r="Q33" s="42">
        <v>15</v>
      </c>
      <c r="R33" s="11">
        <v>21318</v>
      </c>
      <c r="S33" s="11">
        <v>55557</v>
      </c>
    </row>
    <row r="34" spans="1:19">
      <c r="A34" s="42" t="s">
        <v>90</v>
      </c>
      <c r="B34" s="11">
        <v>0</v>
      </c>
      <c r="C34" s="11">
        <v>0</v>
      </c>
      <c r="D34" s="11">
        <v>150</v>
      </c>
      <c r="E34" s="11">
        <v>53</v>
      </c>
      <c r="F34" s="11">
        <v>24543</v>
      </c>
      <c r="G34" s="11">
        <v>53151</v>
      </c>
      <c r="H34" s="169">
        <f t="shared" si="0"/>
        <v>1.2426296963037431</v>
      </c>
      <c r="I34" s="11">
        <v>15867</v>
      </c>
      <c r="J34" s="170">
        <f t="shared" si="1"/>
        <v>0.37095831482477265</v>
      </c>
      <c r="K34" s="11">
        <v>40</v>
      </c>
      <c r="L34" s="11">
        <v>2981</v>
      </c>
      <c r="M34" s="11">
        <v>75</v>
      </c>
      <c r="N34" s="11">
        <v>4130</v>
      </c>
      <c r="O34" s="11">
        <v>25</v>
      </c>
      <c r="P34" s="11">
        <v>3609</v>
      </c>
      <c r="Q34" s="11">
        <v>18</v>
      </c>
      <c r="R34" s="11">
        <v>7856</v>
      </c>
      <c r="S34" s="11">
        <v>42773</v>
      </c>
    </row>
    <row r="35" spans="1:19">
      <c r="A35" s="42" t="s">
        <v>91</v>
      </c>
      <c r="B35" s="11">
        <v>2</v>
      </c>
      <c r="C35" s="11">
        <v>2</v>
      </c>
      <c r="D35" s="11">
        <v>170</v>
      </c>
      <c r="E35" s="11">
        <v>124</v>
      </c>
      <c r="F35" s="11">
        <v>82423</v>
      </c>
      <c r="G35" s="11">
        <v>276000</v>
      </c>
      <c r="H35" s="169">
        <f t="shared" si="0"/>
        <v>5.3245876338381404</v>
      </c>
      <c r="I35" s="11">
        <v>26961</v>
      </c>
      <c r="J35" s="170">
        <f t="shared" si="1"/>
        <v>0.52013118549242787</v>
      </c>
      <c r="K35" s="11">
        <v>78</v>
      </c>
      <c r="L35" s="11">
        <v>2237</v>
      </c>
      <c r="M35" s="11">
        <v>344</v>
      </c>
      <c r="N35" s="11">
        <v>9944</v>
      </c>
      <c r="O35" s="11">
        <v>22</v>
      </c>
      <c r="P35" s="11">
        <v>1205</v>
      </c>
      <c r="Q35" s="11">
        <v>10</v>
      </c>
      <c r="R35" s="11">
        <v>10436</v>
      </c>
      <c r="S35" s="11">
        <v>51835</v>
      </c>
    </row>
    <row r="36" spans="1:19">
      <c r="A36" s="42" t="s">
        <v>94</v>
      </c>
      <c r="B36" s="11">
        <v>11</v>
      </c>
      <c r="C36" s="11">
        <v>11</v>
      </c>
      <c r="D36" s="11">
        <v>70</v>
      </c>
      <c r="E36" s="11">
        <v>48</v>
      </c>
      <c r="F36" s="11">
        <v>18275</v>
      </c>
      <c r="G36" s="11">
        <v>553357</v>
      </c>
      <c r="H36" s="169">
        <f t="shared" si="0"/>
        <v>13.395555447965334</v>
      </c>
      <c r="I36" s="11">
        <v>12324</v>
      </c>
      <c r="J36" s="170">
        <f t="shared" si="1"/>
        <v>0.29833692415696339</v>
      </c>
      <c r="K36" s="11">
        <v>258</v>
      </c>
      <c r="L36" s="11">
        <v>4710</v>
      </c>
      <c r="M36" s="11">
        <v>418</v>
      </c>
      <c r="N36" s="11">
        <v>23910</v>
      </c>
      <c r="O36" s="11">
        <v>3</v>
      </c>
      <c r="P36" s="11">
        <v>525</v>
      </c>
      <c r="Q36" s="11">
        <v>17</v>
      </c>
      <c r="R36" s="11">
        <v>12458</v>
      </c>
      <c r="S36" s="11">
        <v>41309</v>
      </c>
    </row>
    <row r="37" spans="1:19">
      <c r="A37" s="42" t="s">
        <v>95</v>
      </c>
      <c r="B37" s="11">
        <v>15</v>
      </c>
      <c r="C37" s="11">
        <v>14</v>
      </c>
      <c r="D37" s="11">
        <v>253</v>
      </c>
      <c r="E37" s="11">
        <v>227</v>
      </c>
      <c r="F37" s="11">
        <v>12036</v>
      </c>
      <c r="G37" s="11">
        <v>141564</v>
      </c>
      <c r="H37" s="169">
        <f t="shared" si="0"/>
        <v>2.8824140247999512</v>
      </c>
      <c r="I37" s="11">
        <v>27666</v>
      </c>
      <c r="J37" s="170">
        <f t="shared" si="1"/>
        <v>0.56331317573758477</v>
      </c>
      <c r="K37" s="11">
        <v>144</v>
      </c>
      <c r="L37" s="11">
        <v>3670</v>
      </c>
      <c r="M37" s="11">
        <v>171</v>
      </c>
      <c r="N37" s="11">
        <v>4211</v>
      </c>
      <c r="O37" s="11">
        <v>2</v>
      </c>
      <c r="P37" s="11">
        <v>60</v>
      </c>
      <c r="Q37" s="11">
        <v>10</v>
      </c>
      <c r="R37" s="11">
        <v>11194</v>
      </c>
      <c r="S37" s="11">
        <v>49113</v>
      </c>
    </row>
    <row r="38" spans="1:19">
      <c r="A38" s="42" t="s">
        <v>101</v>
      </c>
      <c r="B38" s="11">
        <v>3</v>
      </c>
      <c r="C38" s="11">
        <v>3</v>
      </c>
      <c r="D38" s="11">
        <v>797</v>
      </c>
      <c r="E38" s="11">
        <v>631</v>
      </c>
      <c r="F38" s="11">
        <v>27249</v>
      </c>
      <c r="G38" s="11">
        <v>150984</v>
      </c>
      <c r="H38" s="169">
        <f>(G38/S38)</f>
        <v>2.5346920274648714</v>
      </c>
      <c r="I38" s="11">
        <v>16675</v>
      </c>
      <c r="J38" s="170">
        <f>(I38/S38)</f>
        <v>0.27993687780146725</v>
      </c>
      <c r="K38" s="11">
        <v>157</v>
      </c>
      <c r="L38" s="11">
        <v>3329</v>
      </c>
      <c r="M38" s="11">
        <v>158</v>
      </c>
      <c r="N38" s="11">
        <v>3359</v>
      </c>
      <c r="O38" s="11">
        <v>4</v>
      </c>
      <c r="P38" s="11">
        <v>75</v>
      </c>
      <c r="Q38" s="11">
        <v>25</v>
      </c>
      <c r="R38" s="11">
        <v>28075</v>
      </c>
      <c r="S38" s="11">
        <v>59567</v>
      </c>
    </row>
    <row r="39" spans="1:19" s="41" customFormat="1">
      <c r="B39" s="139"/>
      <c r="C39" s="139"/>
      <c r="D39" s="139"/>
      <c r="E39" s="139"/>
      <c r="F39" s="139"/>
      <c r="G39" s="139"/>
      <c r="H39" s="174"/>
      <c r="I39" s="139"/>
      <c r="J39" s="175"/>
      <c r="K39" s="139"/>
      <c r="L39" s="139"/>
      <c r="M39" s="139"/>
      <c r="N39" s="139"/>
      <c r="O39" s="139"/>
      <c r="P39" s="139"/>
      <c r="Q39" s="139"/>
      <c r="R39" s="139"/>
      <c r="S39" s="139"/>
    </row>
    <row r="40" spans="1:19">
      <c r="A40" s="3" t="s">
        <v>127</v>
      </c>
      <c r="C40" s="11"/>
      <c r="D40" s="11"/>
      <c r="E40" s="11"/>
      <c r="F40" s="11"/>
      <c r="G40" s="11"/>
      <c r="H40" s="169"/>
      <c r="I40" s="11"/>
      <c r="J40" s="170"/>
      <c r="K40" s="11"/>
      <c r="L40" s="11"/>
      <c r="S40" s="11"/>
    </row>
    <row r="41" spans="1:19">
      <c r="A41" s="42" t="s">
        <v>96</v>
      </c>
      <c r="B41" s="11">
        <v>135</v>
      </c>
      <c r="C41" s="11">
        <v>115</v>
      </c>
      <c r="D41" s="11">
        <v>1045</v>
      </c>
      <c r="E41" s="11">
        <v>875</v>
      </c>
      <c r="F41" s="11">
        <v>31180</v>
      </c>
      <c r="G41" s="11">
        <v>129705</v>
      </c>
      <c r="H41" s="169">
        <f t="shared" si="0"/>
        <v>2.1443450658819252</v>
      </c>
      <c r="I41" s="11">
        <v>42426</v>
      </c>
      <c r="J41" s="170">
        <f t="shared" si="1"/>
        <v>0.70140691388232179</v>
      </c>
      <c r="K41" s="11">
        <v>222</v>
      </c>
      <c r="L41" s="11">
        <v>5939</v>
      </c>
      <c r="M41" s="11">
        <v>242</v>
      </c>
      <c r="N41" s="11">
        <v>6337</v>
      </c>
      <c r="O41" s="11">
        <v>20</v>
      </c>
      <c r="P41" s="11">
        <v>1410</v>
      </c>
      <c r="Q41" s="42">
        <v>15</v>
      </c>
      <c r="R41" s="11">
        <v>26680</v>
      </c>
      <c r="S41" s="11">
        <v>60487</v>
      </c>
    </row>
    <row r="42" spans="1:19">
      <c r="A42" s="42" t="s">
        <v>97</v>
      </c>
      <c r="B42" s="11">
        <v>29</v>
      </c>
      <c r="C42" s="11">
        <v>27</v>
      </c>
      <c r="D42" s="11">
        <v>364</v>
      </c>
      <c r="E42" s="11">
        <v>295</v>
      </c>
      <c r="F42" s="11">
        <v>36272</v>
      </c>
      <c r="G42" s="11">
        <v>127772</v>
      </c>
      <c r="H42" s="169">
        <f t="shared" si="0"/>
        <v>2.05154059825629</v>
      </c>
      <c r="I42" s="11">
        <v>23757</v>
      </c>
      <c r="J42" s="170">
        <f t="shared" si="1"/>
        <v>0.38144859587996338</v>
      </c>
      <c r="K42" s="11">
        <v>284</v>
      </c>
      <c r="L42" s="11">
        <v>7046</v>
      </c>
      <c r="M42" s="11">
        <v>348</v>
      </c>
      <c r="N42" s="11">
        <v>7935</v>
      </c>
      <c r="O42" s="11">
        <v>374</v>
      </c>
      <c r="P42" s="11">
        <v>3300</v>
      </c>
      <c r="Q42" s="11">
        <v>51</v>
      </c>
      <c r="R42" s="11">
        <v>19548</v>
      </c>
      <c r="S42" s="11">
        <v>62281</v>
      </c>
    </row>
    <row r="43" spans="1:19">
      <c r="A43" s="42" t="s">
        <v>98</v>
      </c>
      <c r="B43" s="11">
        <v>97</v>
      </c>
      <c r="C43" s="11">
        <v>96</v>
      </c>
      <c r="D43" s="11">
        <v>742</v>
      </c>
      <c r="E43" s="11">
        <v>695</v>
      </c>
      <c r="F43" s="11">
        <v>4481</v>
      </c>
      <c r="G43" s="11">
        <v>106767</v>
      </c>
      <c r="H43" s="169">
        <f t="shared" si="0"/>
        <v>1.6260089549511132</v>
      </c>
      <c r="I43" s="11">
        <v>28421</v>
      </c>
      <c r="J43" s="170">
        <f t="shared" si="1"/>
        <v>0.43283786665042184</v>
      </c>
      <c r="K43" s="11">
        <v>120</v>
      </c>
      <c r="L43" s="11">
        <v>5049</v>
      </c>
      <c r="M43" s="11">
        <v>136</v>
      </c>
      <c r="N43" s="11">
        <v>5424</v>
      </c>
      <c r="O43" s="11">
        <v>16</v>
      </c>
      <c r="P43" s="11">
        <v>384</v>
      </c>
      <c r="Q43" s="11">
        <v>11</v>
      </c>
      <c r="R43" s="11">
        <v>6151</v>
      </c>
      <c r="S43" s="11">
        <v>65662</v>
      </c>
    </row>
    <row r="44" spans="1:19">
      <c r="A44" s="42" t="s">
        <v>103</v>
      </c>
      <c r="B44" s="11">
        <v>2</v>
      </c>
      <c r="C44" s="11">
        <v>2</v>
      </c>
      <c r="D44" s="11">
        <v>980</v>
      </c>
      <c r="E44" s="11">
        <v>750</v>
      </c>
      <c r="F44" s="11">
        <v>51405</v>
      </c>
      <c r="G44" s="11">
        <v>291195</v>
      </c>
      <c r="H44" s="169">
        <f t="shared" si="0"/>
        <v>3.7598290487933994</v>
      </c>
      <c r="I44" s="11">
        <v>54508</v>
      </c>
      <c r="J44" s="170">
        <f t="shared" si="1"/>
        <v>0.70379217291378848</v>
      </c>
      <c r="K44" s="11">
        <v>116</v>
      </c>
      <c r="L44" s="11">
        <v>2662</v>
      </c>
      <c r="M44" s="11"/>
      <c r="N44" s="11"/>
      <c r="O44" s="11">
        <v>0</v>
      </c>
      <c r="P44" s="11">
        <v>0</v>
      </c>
      <c r="Q44" s="11">
        <v>10</v>
      </c>
      <c r="R44" s="11">
        <v>20874</v>
      </c>
      <c r="S44" s="11">
        <v>77449</v>
      </c>
    </row>
    <row r="45" spans="1:19">
      <c r="A45" s="42" t="s">
        <v>104</v>
      </c>
      <c r="B45" s="11">
        <v>7</v>
      </c>
      <c r="C45" s="11">
        <v>6</v>
      </c>
      <c r="D45" s="11">
        <v>1294</v>
      </c>
      <c r="E45" s="11">
        <v>1173</v>
      </c>
      <c r="F45" s="11">
        <v>23133</v>
      </c>
      <c r="G45" s="11">
        <v>139509</v>
      </c>
      <c r="H45" s="169">
        <f t="shared" si="0"/>
        <v>2.0555023500464116</v>
      </c>
      <c r="I45" s="11">
        <v>10789</v>
      </c>
      <c r="J45" s="170">
        <f t="shared" si="1"/>
        <v>0.15896332748891279</v>
      </c>
      <c r="K45" s="11">
        <v>217</v>
      </c>
      <c r="L45" s="11">
        <v>6418</v>
      </c>
      <c r="M45" s="11">
        <v>298</v>
      </c>
      <c r="N45" s="11">
        <v>9261</v>
      </c>
      <c r="O45" s="11">
        <v>41</v>
      </c>
      <c r="P45" s="11">
        <v>2901</v>
      </c>
      <c r="Q45" s="11">
        <v>57</v>
      </c>
      <c r="R45" s="11">
        <v>38481</v>
      </c>
      <c r="S45" s="11">
        <v>67871</v>
      </c>
    </row>
    <row r="46" spans="1:19">
      <c r="A46" s="42" t="s">
        <v>100</v>
      </c>
      <c r="B46" s="11">
        <v>2</v>
      </c>
      <c r="C46" s="11">
        <v>2</v>
      </c>
      <c r="D46" s="11">
        <v>146</v>
      </c>
      <c r="E46" s="11">
        <v>134</v>
      </c>
      <c r="F46" s="11">
        <v>35877</v>
      </c>
      <c r="G46" s="11">
        <v>63994</v>
      </c>
      <c r="H46" s="169">
        <f>(G46/S46)</f>
        <v>1.0652883206818484</v>
      </c>
      <c r="I46" s="11">
        <v>18441</v>
      </c>
      <c r="J46" s="170">
        <f>(I46/S46)</f>
        <v>0.30698162205353574</v>
      </c>
      <c r="K46" s="11">
        <v>256</v>
      </c>
      <c r="L46" s="11">
        <v>6965</v>
      </c>
      <c r="M46" s="11">
        <v>404</v>
      </c>
      <c r="N46" s="11">
        <v>10834</v>
      </c>
      <c r="O46" s="11">
        <v>119</v>
      </c>
      <c r="P46" s="11">
        <v>3369</v>
      </c>
      <c r="Q46" s="11">
        <v>28</v>
      </c>
      <c r="R46" s="11">
        <v>10800</v>
      </c>
      <c r="S46" s="11">
        <v>60072</v>
      </c>
    </row>
    <row r="47" spans="1:19">
      <c r="A47" s="42" t="s">
        <v>105</v>
      </c>
      <c r="B47" s="11">
        <v>19</v>
      </c>
      <c r="C47" s="11">
        <v>8</v>
      </c>
      <c r="D47" s="11">
        <v>1284</v>
      </c>
      <c r="E47" s="11">
        <v>1256</v>
      </c>
      <c r="F47" s="11">
        <v>38457</v>
      </c>
      <c r="G47" s="11">
        <v>278564</v>
      </c>
      <c r="H47" s="169">
        <f t="shared" si="0"/>
        <v>3.7406706146181632</v>
      </c>
      <c r="I47" s="11">
        <v>53321</v>
      </c>
      <c r="J47" s="170">
        <f t="shared" si="1"/>
        <v>0.71601606037411536</v>
      </c>
      <c r="K47" s="11">
        <v>171</v>
      </c>
      <c r="L47" s="11">
        <v>7468</v>
      </c>
      <c r="M47" s="11">
        <v>259</v>
      </c>
      <c r="N47" s="11">
        <v>10088</v>
      </c>
      <c r="O47" s="11">
        <v>31</v>
      </c>
      <c r="P47" s="11">
        <v>2987</v>
      </c>
      <c r="Q47" s="11">
        <v>35</v>
      </c>
      <c r="R47" s="11">
        <v>73340</v>
      </c>
      <c r="S47" s="11">
        <v>74469</v>
      </c>
    </row>
    <row r="48" spans="1:19">
      <c r="A48" s="42" t="s">
        <v>106</v>
      </c>
      <c r="B48" s="11">
        <v>388</v>
      </c>
      <c r="C48" s="11">
        <v>141</v>
      </c>
      <c r="D48" s="11">
        <v>288</v>
      </c>
      <c r="E48" s="11">
        <v>453</v>
      </c>
      <c r="F48" s="11">
        <v>21186</v>
      </c>
      <c r="G48" s="11">
        <v>113230</v>
      </c>
      <c r="H48" s="169">
        <f t="shared" si="0"/>
        <v>1.4276168141816072</v>
      </c>
      <c r="I48" s="11">
        <v>20482</v>
      </c>
      <c r="J48" s="170">
        <f t="shared" si="1"/>
        <v>0.25823940287969338</v>
      </c>
      <c r="K48" s="11">
        <v>333</v>
      </c>
      <c r="L48" s="11">
        <v>12037</v>
      </c>
      <c r="M48" s="11">
        <v>1388</v>
      </c>
      <c r="N48" s="11">
        <v>23990</v>
      </c>
      <c r="O48" s="11">
        <v>19</v>
      </c>
      <c r="P48" s="11">
        <v>793</v>
      </c>
      <c r="Q48" s="11">
        <v>56</v>
      </c>
      <c r="R48" s="11">
        <v>41995</v>
      </c>
      <c r="S48" s="11">
        <v>79314</v>
      </c>
    </row>
    <row r="49" spans="1:19" s="41" customFormat="1">
      <c r="B49" s="139"/>
      <c r="C49" s="139"/>
      <c r="D49" s="139"/>
      <c r="E49" s="139"/>
      <c r="F49" s="139"/>
      <c r="G49" s="139"/>
      <c r="H49" s="174"/>
      <c r="I49" s="139"/>
      <c r="J49" s="175"/>
      <c r="K49" s="139"/>
      <c r="L49" s="139"/>
      <c r="R49" s="139"/>
      <c r="S49" s="139"/>
    </row>
    <row r="50" spans="1:19">
      <c r="A50" s="3" t="s">
        <v>128</v>
      </c>
      <c r="C50" s="11"/>
      <c r="D50" s="11"/>
      <c r="E50" s="11"/>
      <c r="F50" s="11"/>
      <c r="G50" s="11"/>
      <c r="H50" s="169"/>
      <c r="I50" s="11"/>
      <c r="J50" s="170"/>
      <c r="K50" s="11"/>
      <c r="L50" s="11"/>
      <c r="S50" s="11"/>
    </row>
    <row r="51" spans="1:19">
      <c r="A51" s="42" t="s">
        <v>107</v>
      </c>
      <c r="B51" s="11">
        <v>18</v>
      </c>
      <c r="C51" s="11">
        <v>16</v>
      </c>
      <c r="D51" s="11">
        <v>701</v>
      </c>
      <c r="E51" s="11">
        <v>701</v>
      </c>
      <c r="F51" s="11">
        <v>10450</v>
      </c>
      <c r="G51" s="11">
        <v>200058</v>
      </c>
      <c r="H51" s="169">
        <f t="shared" si="0"/>
        <v>1.9727251212874215</v>
      </c>
      <c r="I51" s="11">
        <v>29261</v>
      </c>
      <c r="J51" s="170">
        <f t="shared" si="1"/>
        <v>0.28853587346665088</v>
      </c>
      <c r="K51" s="11">
        <v>105</v>
      </c>
      <c r="L51" s="11">
        <v>5907</v>
      </c>
      <c r="M51" s="11">
        <v>457</v>
      </c>
      <c r="N51" s="11">
        <v>10729</v>
      </c>
      <c r="O51" s="11">
        <v>0</v>
      </c>
      <c r="P51" s="11">
        <v>0</v>
      </c>
      <c r="Q51" s="11">
        <v>19</v>
      </c>
      <c r="R51" s="11">
        <v>28170</v>
      </c>
      <c r="S51" s="11">
        <v>101412</v>
      </c>
    </row>
    <row r="52" spans="1:19">
      <c r="A52" s="42" t="s">
        <v>102</v>
      </c>
      <c r="B52" s="11">
        <v>0</v>
      </c>
      <c r="C52" s="11">
        <v>0</v>
      </c>
      <c r="D52" s="11">
        <v>103</v>
      </c>
      <c r="E52" s="11">
        <v>4</v>
      </c>
      <c r="F52" s="11">
        <v>11497</v>
      </c>
      <c r="G52" s="11">
        <v>314571</v>
      </c>
      <c r="H52" s="169">
        <f>(G52/S52)</f>
        <v>3.8374952728337379</v>
      </c>
      <c r="I52" s="11">
        <v>50585</v>
      </c>
      <c r="J52" s="170">
        <f>(I52/S52)</f>
        <v>0.61709343320361587</v>
      </c>
      <c r="K52" s="11">
        <v>341</v>
      </c>
      <c r="L52" s="11">
        <v>9285</v>
      </c>
      <c r="M52" s="11"/>
      <c r="N52" s="11"/>
      <c r="O52" s="11">
        <v>119</v>
      </c>
      <c r="P52" s="11">
        <v>2037</v>
      </c>
      <c r="Q52" s="11">
        <v>39</v>
      </c>
      <c r="R52" s="11">
        <v>40591</v>
      </c>
      <c r="S52" s="11">
        <v>81973</v>
      </c>
    </row>
    <row r="53" spans="1:19">
      <c r="A53" s="42" t="s">
        <v>108</v>
      </c>
      <c r="B53" s="11">
        <v>1</v>
      </c>
      <c r="C53" s="11">
        <v>1</v>
      </c>
      <c r="D53" s="11">
        <v>963</v>
      </c>
      <c r="E53" s="11">
        <v>848</v>
      </c>
      <c r="F53" s="11">
        <v>399116</v>
      </c>
      <c r="G53" s="11">
        <v>228049</v>
      </c>
      <c r="H53" s="169">
        <f t="shared" si="0"/>
        <v>2.4100290620871863</v>
      </c>
      <c r="I53" s="11">
        <v>59529</v>
      </c>
      <c r="J53" s="170">
        <f t="shared" si="1"/>
        <v>0.62910435931307795</v>
      </c>
      <c r="K53" s="11">
        <v>547</v>
      </c>
      <c r="L53" s="11">
        <v>29652</v>
      </c>
      <c r="M53" s="11">
        <v>1206</v>
      </c>
      <c r="N53" s="11">
        <v>56682</v>
      </c>
      <c r="O53" s="11">
        <v>159</v>
      </c>
      <c r="P53" s="11">
        <v>16382</v>
      </c>
      <c r="Q53" s="11">
        <v>96</v>
      </c>
      <c r="R53" s="11">
        <v>41551</v>
      </c>
      <c r="S53" s="11">
        <v>94625</v>
      </c>
    </row>
    <row r="54" spans="1:19">
      <c r="A54" s="42" t="s">
        <v>114</v>
      </c>
      <c r="B54" s="11">
        <v>8</v>
      </c>
      <c r="C54" s="11">
        <v>3</v>
      </c>
      <c r="D54" s="11">
        <v>1351</v>
      </c>
      <c r="E54" s="11">
        <v>1085</v>
      </c>
      <c r="F54" s="11">
        <v>32193</v>
      </c>
      <c r="G54" s="11">
        <v>163249</v>
      </c>
      <c r="H54" s="169">
        <f t="shared" si="0"/>
        <v>1.6162467204593831</v>
      </c>
      <c r="I54" s="11">
        <v>34350</v>
      </c>
      <c r="J54" s="170">
        <f t="shared" si="1"/>
        <v>0.34008217414979458</v>
      </c>
      <c r="K54" s="11">
        <v>300</v>
      </c>
      <c r="L54" s="11">
        <v>4429</v>
      </c>
      <c r="M54" s="11">
        <v>1262</v>
      </c>
      <c r="N54" s="11">
        <v>18150</v>
      </c>
      <c r="O54" s="11">
        <v>18</v>
      </c>
      <c r="P54" s="11">
        <v>362</v>
      </c>
      <c r="Q54" s="11">
        <v>38</v>
      </c>
      <c r="R54" s="11">
        <v>42776</v>
      </c>
      <c r="S54" s="11">
        <v>101005</v>
      </c>
    </row>
    <row r="55" spans="1:19" s="41" customFormat="1">
      <c r="B55" s="139"/>
      <c r="C55" s="139"/>
      <c r="D55" s="139"/>
      <c r="E55" s="139"/>
      <c r="F55" s="139"/>
      <c r="G55" s="139"/>
      <c r="H55" s="174"/>
      <c r="I55" s="139"/>
      <c r="J55" s="175"/>
      <c r="K55" s="139"/>
      <c r="L55" s="139"/>
      <c r="R55" s="139"/>
    </row>
    <row r="56" spans="1:19">
      <c r="A56" s="3" t="s">
        <v>1087</v>
      </c>
      <c r="C56" s="11"/>
      <c r="D56" s="11"/>
      <c r="E56" s="11"/>
      <c r="F56" s="11"/>
      <c r="G56" s="11"/>
      <c r="H56" s="169"/>
      <c r="I56" s="11"/>
      <c r="J56" s="170"/>
      <c r="K56" s="11"/>
      <c r="L56" s="11"/>
      <c r="S56" s="11"/>
    </row>
    <row r="57" spans="1:19">
      <c r="A57" s="42" t="s">
        <v>109</v>
      </c>
      <c r="B57" s="11">
        <v>0</v>
      </c>
      <c r="C57" s="11">
        <v>0</v>
      </c>
      <c r="D57" s="11">
        <v>22</v>
      </c>
      <c r="E57" s="11">
        <v>735</v>
      </c>
      <c r="F57" s="11">
        <v>81595</v>
      </c>
      <c r="G57" s="11">
        <v>543140</v>
      </c>
      <c r="H57" s="169">
        <f t="shared" si="0"/>
        <v>2.7065383676255874</v>
      </c>
      <c r="I57" s="11">
        <v>79456</v>
      </c>
      <c r="J57" s="170">
        <f t="shared" si="1"/>
        <v>0.39593974396667281</v>
      </c>
      <c r="K57" s="11">
        <v>1277</v>
      </c>
      <c r="L57" s="11">
        <v>25500</v>
      </c>
      <c r="M57" s="11">
        <v>1996</v>
      </c>
      <c r="N57" s="11">
        <v>45437</v>
      </c>
      <c r="O57" s="11">
        <v>632</v>
      </c>
      <c r="P57" s="11">
        <v>44130</v>
      </c>
      <c r="Q57" s="11">
        <v>129</v>
      </c>
      <c r="R57" s="11">
        <v>51405</v>
      </c>
      <c r="S57" s="11">
        <v>200677</v>
      </c>
    </row>
    <row r="58" spans="1:19">
      <c r="A58" s="42" t="s">
        <v>110</v>
      </c>
      <c r="B58" s="11">
        <v>4432</v>
      </c>
      <c r="C58" s="11">
        <v>3079</v>
      </c>
      <c r="D58" s="11">
        <v>2138</v>
      </c>
      <c r="E58" s="11">
        <v>1802</v>
      </c>
      <c r="F58" s="11">
        <v>99773</v>
      </c>
      <c r="G58" s="11">
        <v>1069172</v>
      </c>
      <c r="H58" s="169">
        <f t="shared" si="0"/>
        <v>4.4016236867239735</v>
      </c>
      <c r="I58" s="11">
        <v>99773</v>
      </c>
      <c r="J58" s="170">
        <f t="shared" si="1"/>
        <v>0.41075074926720023</v>
      </c>
      <c r="K58" s="11">
        <v>1941</v>
      </c>
      <c r="L58" s="11">
        <v>81336</v>
      </c>
      <c r="M58" s="11">
        <v>2457</v>
      </c>
      <c r="N58" s="11">
        <v>84235</v>
      </c>
      <c r="O58" s="11">
        <v>221</v>
      </c>
      <c r="P58" s="11">
        <v>687</v>
      </c>
      <c r="Q58" s="11">
        <v>178</v>
      </c>
      <c r="R58" s="11">
        <v>201024</v>
      </c>
      <c r="S58" s="11">
        <v>242904</v>
      </c>
    </row>
    <row r="59" spans="1:19">
      <c r="A59" s="42" t="s">
        <v>111</v>
      </c>
      <c r="B59" s="11">
        <v>251</v>
      </c>
      <c r="C59" s="11">
        <v>148</v>
      </c>
      <c r="D59" s="11">
        <v>1391</v>
      </c>
      <c r="E59" s="11">
        <v>1153</v>
      </c>
      <c r="F59" s="11">
        <v>245963</v>
      </c>
      <c r="G59" s="11">
        <v>614713</v>
      </c>
      <c r="H59" s="169">
        <f t="shared" si="0"/>
        <v>3.1950902579615681</v>
      </c>
      <c r="I59" s="11">
        <v>101283</v>
      </c>
      <c r="J59" s="170">
        <f t="shared" si="1"/>
        <v>0.52643807207122917</v>
      </c>
      <c r="K59" s="11">
        <v>976</v>
      </c>
      <c r="L59" s="11">
        <v>28774</v>
      </c>
      <c r="M59" s="11">
        <v>2622</v>
      </c>
      <c r="N59" s="11">
        <v>51060</v>
      </c>
      <c r="O59" s="11">
        <v>207</v>
      </c>
      <c r="P59" s="11">
        <v>0</v>
      </c>
      <c r="Q59" s="11">
        <v>63</v>
      </c>
      <c r="R59" s="11">
        <v>117862</v>
      </c>
      <c r="S59" s="11">
        <v>192393</v>
      </c>
    </row>
    <row r="60" spans="1:19">
      <c r="A60" s="42" t="s">
        <v>113</v>
      </c>
      <c r="B60" s="11">
        <v>4814</v>
      </c>
      <c r="C60" s="11">
        <v>4454</v>
      </c>
      <c r="D60" s="11">
        <v>699</v>
      </c>
      <c r="E60" s="11">
        <v>664</v>
      </c>
      <c r="F60" s="11">
        <v>99873</v>
      </c>
      <c r="G60" s="11">
        <v>604344</v>
      </c>
      <c r="H60" s="169">
        <f t="shared" si="0"/>
        <v>3.8672075969131141</v>
      </c>
      <c r="I60" s="11">
        <v>79348</v>
      </c>
      <c r="J60" s="170">
        <f t="shared" si="1"/>
        <v>0.50774920972138682</v>
      </c>
      <c r="K60" s="11">
        <v>892</v>
      </c>
      <c r="L60" s="11">
        <v>21206</v>
      </c>
      <c r="M60" s="11">
        <v>1119</v>
      </c>
      <c r="N60" s="11">
        <v>30050</v>
      </c>
      <c r="O60" s="11">
        <v>26</v>
      </c>
      <c r="P60" s="11">
        <v>2151</v>
      </c>
      <c r="Q60" s="11">
        <v>117</v>
      </c>
      <c r="R60" s="11">
        <v>96031</v>
      </c>
      <c r="S60" s="11">
        <v>156274</v>
      </c>
    </row>
    <row r="61" spans="1:19">
      <c r="A61" s="42" t="s">
        <v>112</v>
      </c>
      <c r="B61" s="11">
        <v>4781</v>
      </c>
      <c r="C61" s="11">
        <v>1959</v>
      </c>
      <c r="D61" s="11">
        <v>642</v>
      </c>
      <c r="E61" s="11">
        <v>521</v>
      </c>
      <c r="F61" s="11">
        <v>133102</v>
      </c>
      <c r="G61" s="11">
        <v>633082</v>
      </c>
      <c r="H61" s="169">
        <f t="shared" si="0"/>
        <v>2.5324596879037711</v>
      </c>
      <c r="I61" s="11">
        <v>187062</v>
      </c>
      <c r="J61" s="170">
        <f t="shared" si="1"/>
        <v>0.74828691091936783</v>
      </c>
      <c r="K61" s="11">
        <v>1048</v>
      </c>
      <c r="L61" s="11">
        <v>23195</v>
      </c>
      <c r="M61" s="11">
        <v>1421</v>
      </c>
      <c r="N61" s="11">
        <v>27913</v>
      </c>
      <c r="O61" s="11">
        <v>21</v>
      </c>
      <c r="Q61" s="11">
        <v>120</v>
      </c>
      <c r="R61" s="11">
        <v>151211</v>
      </c>
      <c r="S61" s="11">
        <v>249987</v>
      </c>
    </row>
    <row r="62" spans="1:19" s="41" customFormat="1">
      <c r="B62" s="139"/>
      <c r="C62" s="139"/>
      <c r="D62" s="139"/>
      <c r="E62" s="139"/>
      <c r="F62" s="139"/>
      <c r="G62" s="139"/>
      <c r="H62" s="174"/>
      <c r="I62" s="139"/>
      <c r="J62" s="175"/>
      <c r="K62" s="139"/>
      <c r="L62" s="139"/>
      <c r="R62" s="139"/>
      <c r="S62" s="139"/>
    </row>
    <row r="63" spans="1:19">
      <c r="A63" s="3" t="s">
        <v>1030</v>
      </c>
      <c r="C63" s="11"/>
      <c r="D63" s="11"/>
      <c r="E63" s="11"/>
      <c r="F63" s="11"/>
      <c r="G63" s="11"/>
      <c r="H63" s="169"/>
      <c r="I63" s="11"/>
      <c r="J63" s="170"/>
      <c r="K63" s="11"/>
      <c r="L63" s="11"/>
      <c r="S63" s="11"/>
    </row>
    <row r="64" spans="1:19">
      <c r="A64" s="42" t="s">
        <v>115</v>
      </c>
      <c r="B64" s="11">
        <v>0</v>
      </c>
      <c r="C64" s="11">
        <v>0</v>
      </c>
      <c r="D64" s="11">
        <v>129</v>
      </c>
      <c r="E64" s="11">
        <v>59</v>
      </c>
      <c r="F64" s="11">
        <v>1303</v>
      </c>
      <c r="G64" s="11">
        <v>9152</v>
      </c>
      <c r="H64" s="169">
        <f t="shared" si="0"/>
        <v>2.4321020462397023</v>
      </c>
      <c r="I64" s="11">
        <v>1128</v>
      </c>
      <c r="J64" s="170">
        <f t="shared" si="1"/>
        <v>0.29976082912569757</v>
      </c>
      <c r="K64" s="11">
        <v>4</v>
      </c>
      <c r="L64" s="11"/>
      <c r="O64" s="42">
        <v>0</v>
      </c>
      <c r="P64" s="42">
        <v>0</v>
      </c>
      <c r="Q64" s="42">
        <v>5</v>
      </c>
      <c r="R64" s="11">
        <v>2712</v>
      </c>
      <c r="S64" s="11">
        <v>3763</v>
      </c>
    </row>
    <row r="65" spans="1:19">
      <c r="A65" s="42" t="s">
        <v>116</v>
      </c>
      <c r="B65" s="11">
        <v>5</v>
      </c>
      <c r="C65" s="11">
        <v>3</v>
      </c>
      <c r="D65" s="11">
        <v>126</v>
      </c>
      <c r="E65" s="11">
        <v>84</v>
      </c>
      <c r="F65" s="11">
        <v>7977</v>
      </c>
      <c r="G65" s="11">
        <v>71151</v>
      </c>
      <c r="H65" s="169">
        <f t="shared" si="0"/>
        <v>4.2006730428622037</v>
      </c>
      <c r="I65" s="11">
        <v>11268</v>
      </c>
      <c r="J65" s="170">
        <f t="shared" si="1"/>
        <v>0.66524973432518597</v>
      </c>
      <c r="K65" s="11">
        <v>142</v>
      </c>
      <c r="L65" s="11">
        <v>4139</v>
      </c>
      <c r="M65" s="11"/>
      <c r="N65" s="11"/>
      <c r="O65" s="11">
        <v>5</v>
      </c>
      <c r="P65" s="11">
        <v>208</v>
      </c>
      <c r="Q65" s="11">
        <v>14</v>
      </c>
      <c r="R65" s="11">
        <v>9984</v>
      </c>
      <c r="S65" s="11">
        <v>16938</v>
      </c>
    </row>
    <row r="66" spans="1:19" s="41" customFormat="1">
      <c r="B66" s="139"/>
      <c r="C66" s="139"/>
      <c r="D66" s="139"/>
      <c r="E66" s="139"/>
      <c r="F66" s="139"/>
      <c r="G66" s="139"/>
      <c r="H66" s="174"/>
      <c r="I66" s="139"/>
      <c r="J66" s="175"/>
      <c r="K66" s="139"/>
      <c r="L66" s="139"/>
      <c r="R66" s="139"/>
      <c r="S66" s="139"/>
    </row>
    <row r="67" spans="1:19" s="3" customFormat="1">
      <c r="A67" s="3" t="s">
        <v>897</v>
      </c>
      <c r="B67" s="16">
        <f t="shared" ref="B67:G67" si="2">SUM(B5:B66)</f>
        <v>16342</v>
      </c>
      <c r="C67" s="16">
        <f t="shared" si="2"/>
        <v>11159</v>
      </c>
      <c r="D67" s="16">
        <f t="shared" si="2"/>
        <v>22040</v>
      </c>
      <c r="E67" s="16">
        <f t="shared" si="2"/>
        <v>20283</v>
      </c>
      <c r="F67" s="16">
        <f t="shared" si="2"/>
        <v>1777753</v>
      </c>
      <c r="G67" s="16">
        <f t="shared" si="2"/>
        <v>8318869</v>
      </c>
      <c r="H67" s="176">
        <f t="shared" si="0"/>
        <v>2.8656446544671899</v>
      </c>
      <c r="I67" s="16">
        <f>SUM(I5:I66)</f>
        <v>1402015</v>
      </c>
      <c r="J67" s="177">
        <f t="shared" si="1"/>
        <v>0.48295949728656828</v>
      </c>
      <c r="K67" s="16">
        <f t="shared" ref="K67:R67" si="3">SUM(K5:K66)</f>
        <v>11375</v>
      </c>
      <c r="L67" s="16">
        <f t="shared" si="3"/>
        <v>361312</v>
      </c>
      <c r="M67" s="16">
        <f t="shared" si="3"/>
        <v>19059</v>
      </c>
      <c r="N67" s="16">
        <f t="shared" si="3"/>
        <v>529656</v>
      </c>
      <c r="O67" s="16">
        <f t="shared" si="3"/>
        <v>2364</v>
      </c>
      <c r="P67" s="16">
        <f t="shared" si="3"/>
        <v>105853</v>
      </c>
      <c r="Q67" s="16">
        <f t="shared" si="3"/>
        <v>1522</v>
      </c>
      <c r="R67" s="16">
        <f t="shared" si="3"/>
        <v>1389916</v>
      </c>
      <c r="S67" s="16">
        <f>SUM(S5:S61)</f>
        <v>2902966</v>
      </c>
    </row>
    <row r="69" spans="1:19">
      <c r="A69" s="37"/>
    </row>
  </sheetData>
  <mergeCells count="3">
    <mergeCell ref="B1:E1"/>
    <mergeCell ref="Q1:R1"/>
    <mergeCell ref="O1:O2"/>
  </mergeCells>
  <phoneticPr fontId="2" type="noConversion"/>
  <pageMargins left="0.75" right="0.75" top="1" bottom="1" header="0.5" footer="0.5"/>
  <pageSetup scale="35" orientation="landscape" horizontalDpi="4294967293" r:id="rId1"/>
  <headerFooter alignWithMargins="0">
    <oddHeader>&amp;C&amp;"Arial,Bold"&amp;24Public Library System Other Services FY04</oddHeader>
    <oddFooter>&amp;L&amp;18Mississippi Public Library Statistics, FY04, Public Library Other Services&amp;R&amp;18Page 22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K403"/>
  <sheetViews>
    <sheetView tabSelected="1" zoomScaleNormal="100" workbookViewId="0">
      <selection activeCell="B244" sqref="B244"/>
    </sheetView>
  </sheetViews>
  <sheetFormatPr defaultRowHeight="12.75"/>
  <cols>
    <col min="1" max="1" width="50.140625" customWidth="1"/>
    <col min="2" max="2" width="48.140625" bestFit="1" customWidth="1"/>
    <col min="3" max="3" width="11.5703125" style="11" customWidth="1"/>
    <col min="5" max="5" width="9.140625" style="4"/>
    <col min="6" max="6" width="7.7109375" style="4" customWidth="1"/>
    <col min="7" max="7" width="11.28515625" bestFit="1" customWidth="1"/>
    <col min="8" max="8" width="10.85546875" style="4" bestFit="1" customWidth="1"/>
    <col min="9" max="9" width="10.85546875" bestFit="1" customWidth="1"/>
    <col min="10" max="10" width="36.28515625" hidden="1" customWidth="1"/>
    <col min="11" max="11" width="9.140625" hidden="1" customWidth="1"/>
  </cols>
  <sheetData>
    <row r="1" spans="1:11">
      <c r="A1" s="3"/>
      <c r="B1" s="3"/>
      <c r="C1" s="16"/>
      <c r="D1" s="19" t="s">
        <v>493</v>
      </c>
      <c r="E1" s="19" t="s">
        <v>230</v>
      </c>
      <c r="F1" s="19" t="s">
        <v>231</v>
      </c>
      <c r="G1" s="19" t="s">
        <v>232</v>
      </c>
      <c r="H1" s="19" t="s">
        <v>233</v>
      </c>
      <c r="I1" s="19" t="s">
        <v>496</v>
      </c>
    </row>
    <row r="2" spans="1:11">
      <c r="A2" s="3" t="s">
        <v>259</v>
      </c>
      <c r="B2" s="3" t="s">
        <v>129</v>
      </c>
      <c r="C2" s="16" t="s">
        <v>234</v>
      </c>
      <c r="D2" s="19" t="s">
        <v>494</v>
      </c>
      <c r="E2" s="19" t="s">
        <v>235</v>
      </c>
      <c r="F2" s="19" t="s">
        <v>236</v>
      </c>
      <c r="G2" s="3" t="s">
        <v>237</v>
      </c>
      <c r="H2" s="19" t="s">
        <v>238</v>
      </c>
      <c r="I2" s="19" t="s">
        <v>238</v>
      </c>
    </row>
    <row r="4" spans="1:11">
      <c r="A4" t="s">
        <v>260</v>
      </c>
      <c r="B4" t="s">
        <v>109</v>
      </c>
      <c r="C4" s="11">
        <v>132</v>
      </c>
      <c r="D4">
        <v>12</v>
      </c>
      <c r="E4" s="4">
        <v>600</v>
      </c>
      <c r="F4" s="4">
        <v>1973</v>
      </c>
      <c r="H4" s="9">
        <v>1951</v>
      </c>
      <c r="I4" s="1">
        <v>2092</v>
      </c>
      <c r="J4" t="s">
        <v>512</v>
      </c>
      <c r="K4">
        <v>423</v>
      </c>
    </row>
    <row r="5" spans="1:11">
      <c r="A5" t="s">
        <v>261</v>
      </c>
      <c r="B5" t="s">
        <v>239</v>
      </c>
      <c r="C5" s="11">
        <v>206</v>
      </c>
      <c r="D5">
        <v>32</v>
      </c>
      <c r="E5" s="9">
        <v>3500</v>
      </c>
      <c r="F5" s="4">
        <v>1969</v>
      </c>
      <c r="H5" s="9">
        <v>4727</v>
      </c>
      <c r="I5" s="1">
        <v>4789</v>
      </c>
      <c r="J5" t="s">
        <v>513</v>
      </c>
      <c r="K5" s="1">
        <v>6415</v>
      </c>
    </row>
    <row r="6" spans="1:11">
      <c r="A6" t="s">
        <v>262</v>
      </c>
      <c r="B6" t="s">
        <v>108</v>
      </c>
      <c r="C6" s="11">
        <v>220</v>
      </c>
      <c r="D6">
        <v>20</v>
      </c>
      <c r="E6" s="4" t="s">
        <v>240</v>
      </c>
      <c r="F6" s="4" t="s">
        <v>240</v>
      </c>
      <c r="H6" s="9">
        <v>9168</v>
      </c>
      <c r="I6" s="1">
        <v>10110</v>
      </c>
      <c r="J6" t="s">
        <v>514</v>
      </c>
      <c r="K6" s="1">
        <v>1696</v>
      </c>
    </row>
    <row r="7" spans="1:11">
      <c r="A7" t="s">
        <v>263</v>
      </c>
      <c r="B7" t="s">
        <v>109</v>
      </c>
      <c r="C7" s="11">
        <v>233</v>
      </c>
      <c r="D7">
        <v>20</v>
      </c>
      <c r="E7" s="4">
        <v>609</v>
      </c>
      <c r="F7" s="4">
        <v>1975</v>
      </c>
      <c r="H7" s="9">
        <v>5323</v>
      </c>
      <c r="I7" s="1">
        <v>4054</v>
      </c>
      <c r="J7" t="s">
        <v>515</v>
      </c>
      <c r="K7">
        <v>508</v>
      </c>
    </row>
    <row r="8" spans="1:11">
      <c r="A8" t="s">
        <v>264</v>
      </c>
      <c r="B8" t="s">
        <v>85</v>
      </c>
      <c r="C8" s="11">
        <v>245</v>
      </c>
      <c r="D8">
        <v>20</v>
      </c>
      <c r="E8" s="4" t="s">
        <v>240</v>
      </c>
      <c r="F8" s="4" t="s">
        <v>241</v>
      </c>
      <c r="H8" s="9">
        <v>4055</v>
      </c>
      <c r="I8" s="1">
        <v>4820</v>
      </c>
      <c r="J8" t="s">
        <v>516</v>
      </c>
      <c r="K8">
        <v>220</v>
      </c>
    </row>
    <row r="9" spans="1:11" s="38" customFormat="1">
      <c r="A9" s="38" t="s">
        <v>265</v>
      </c>
      <c r="B9" s="38" t="s">
        <v>114</v>
      </c>
      <c r="C9" s="139">
        <v>248</v>
      </c>
      <c r="D9" s="38">
        <v>37.5</v>
      </c>
      <c r="E9" s="39">
        <v>550</v>
      </c>
      <c r="F9" s="39">
        <v>1975</v>
      </c>
      <c r="H9" s="39">
        <v>438</v>
      </c>
      <c r="I9" s="63">
        <v>524</v>
      </c>
      <c r="J9" s="38" t="s">
        <v>517</v>
      </c>
      <c r="K9" s="63">
        <v>6956</v>
      </c>
    </row>
    <row r="10" spans="1:11">
      <c r="A10" t="s">
        <v>266</v>
      </c>
      <c r="B10" t="s">
        <v>109</v>
      </c>
      <c r="C10" s="11">
        <v>285</v>
      </c>
      <c r="D10">
        <v>9</v>
      </c>
      <c r="E10" s="4">
        <v>1216</v>
      </c>
      <c r="F10" s="4">
        <v>1969</v>
      </c>
      <c r="H10" s="9">
        <v>1401</v>
      </c>
      <c r="I10" s="1">
        <v>1894</v>
      </c>
      <c r="J10" t="s">
        <v>518</v>
      </c>
      <c r="K10">
        <v>907</v>
      </c>
    </row>
    <row r="11" spans="1:11">
      <c r="A11" t="s">
        <v>267</v>
      </c>
      <c r="B11" t="s">
        <v>242</v>
      </c>
      <c r="C11" s="11">
        <v>315</v>
      </c>
      <c r="D11">
        <v>37.5</v>
      </c>
      <c r="E11" s="9">
        <v>2541</v>
      </c>
      <c r="F11" s="4">
        <v>1977</v>
      </c>
      <c r="H11" s="9">
        <v>9377</v>
      </c>
      <c r="I11" s="1">
        <v>9705</v>
      </c>
      <c r="J11" t="s">
        <v>519</v>
      </c>
      <c r="K11">
        <v>563</v>
      </c>
    </row>
    <row r="12" spans="1:11">
      <c r="A12" t="s">
        <v>268</v>
      </c>
      <c r="B12" t="s">
        <v>114</v>
      </c>
      <c r="C12" s="11">
        <v>316</v>
      </c>
      <c r="D12">
        <v>20</v>
      </c>
      <c r="E12" s="9">
        <v>1200</v>
      </c>
      <c r="F12" s="4">
        <v>1991</v>
      </c>
      <c r="H12" s="9">
        <v>8090</v>
      </c>
      <c r="I12" s="1">
        <v>8201</v>
      </c>
      <c r="J12" t="s">
        <v>520</v>
      </c>
      <c r="K12">
        <v>498</v>
      </c>
    </row>
    <row r="13" spans="1:11">
      <c r="A13" t="s">
        <v>269</v>
      </c>
      <c r="B13" t="s">
        <v>114</v>
      </c>
      <c r="C13" s="11">
        <v>330</v>
      </c>
      <c r="D13">
        <v>15</v>
      </c>
      <c r="E13" s="4">
        <v>832</v>
      </c>
      <c r="F13" s="4">
        <v>1982</v>
      </c>
      <c r="H13" s="9">
        <v>14112</v>
      </c>
      <c r="I13" s="1">
        <v>12747</v>
      </c>
      <c r="J13" t="s">
        <v>521</v>
      </c>
      <c r="K13">
        <v>577</v>
      </c>
    </row>
    <row r="14" spans="1:11">
      <c r="A14" t="s">
        <v>270</v>
      </c>
      <c r="B14" t="s">
        <v>100</v>
      </c>
      <c r="C14" s="11">
        <v>335</v>
      </c>
      <c r="D14">
        <v>32</v>
      </c>
      <c r="E14" s="9">
        <v>2200</v>
      </c>
      <c r="F14" s="4">
        <v>2001</v>
      </c>
      <c r="H14" s="9">
        <v>11105</v>
      </c>
      <c r="I14" s="1">
        <v>12708</v>
      </c>
      <c r="J14" t="s">
        <v>522</v>
      </c>
      <c r="K14" s="1">
        <v>3321</v>
      </c>
    </row>
    <row r="15" spans="1:11" s="38" customFormat="1">
      <c r="A15" s="38" t="s">
        <v>271</v>
      </c>
      <c r="B15" s="38" t="s">
        <v>85</v>
      </c>
      <c r="C15" s="139">
        <v>339</v>
      </c>
      <c r="D15" s="38">
        <v>9</v>
      </c>
      <c r="E15" s="39" t="s">
        <v>240</v>
      </c>
      <c r="F15" s="39">
        <v>1982</v>
      </c>
      <c r="H15" s="140">
        <v>1847</v>
      </c>
      <c r="I15" s="63">
        <v>254</v>
      </c>
      <c r="J15" s="38" t="s">
        <v>523</v>
      </c>
      <c r="K15" s="63">
        <v>1429</v>
      </c>
    </row>
    <row r="16" spans="1:11">
      <c r="A16" t="s">
        <v>272</v>
      </c>
      <c r="B16" t="s">
        <v>84</v>
      </c>
      <c r="C16" s="11">
        <v>344</v>
      </c>
      <c r="D16">
        <v>20</v>
      </c>
      <c r="E16" s="9">
        <v>2400</v>
      </c>
      <c r="F16" s="4" t="s">
        <v>240</v>
      </c>
      <c r="H16" s="4" t="s">
        <v>240</v>
      </c>
      <c r="I16" s="1">
        <v>2905</v>
      </c>
      <c r="J16" t="s">
        <v>524</v>
      </c>
      <c r="K16" s="1">
        <v>1892</v>
      </c>
    </row>
    <row r="17" spans="1:11">
      <c r="A17" t="s">
        <v>274</v>
      </c>
      <c r="B17" t="s">
        <v>109</v>
      </c>
      <c r="C17" s="11">
        <v>354</v>
      </c>
      <c r="D17">
        <v>15</v>
      </c>
      <c r="E17" s="4">
        <v>960</v>
      </c>
      <c r="F17" s="4">
        <v>1990</v>
      </c>
      <c r="H17" s="9">
        <v>7343</v>
      </c>
      <c r="I17" s="1">
        <v>6705</v>
      </c>
      <c r="J17" t="s">
        <v>525</v>
      </c>
      <c r="K17">
        <v>315</v>
      </c>
    </row>
    <row r="18" spans="1:11">
      <c r="A18" t="s">
        <v>273</v>
      </c>
      <c r="B18" t="s">
        <v>104</v>
      </c>
      <c r="C18" s="11">
        <v>360</v>
      </c>
      <c r="D18">
        <v>14</v>
      </c>
      <c r="E18" s="4">
        <v>540</v>
      </c>
      <c r="F18" s="4">
        <v>1966</v>
      </c>
      <c r="G18">
        <v>1991</v>
      </c>
      <c r="H18" s="9">
        <v>2733</v>
      </c>
      <c r="I18" s="1">
        <v>2567</v>
      </c>
      <c r="J18" t="s">
        <v>526</v>
      </c>
      <c r="K18" s="1">
        <v>7113</v>
      </c>
    </row>
    <row r="19" spans="1:11">
      <c r="A19" t="s">
        <v>275</v>
      </c>
      <c r="B19" t="s">
        <v>109</v>
      </c>
      <c r="C19" s="11">
        <v>394</v>
      </c>
      <c r="D19">
        <v>10.5</v>
      </c>
      <c r="E19" s="4">
        <v>348</v>
      </c>
      <c r="F19" s="4">
        <v>1930</v>
      </c>
      <c r="H19" s="9">
        <v>2224</v>
      </c>
      <c r="I19" s="1">
        <v>2017</v>
      </c>
      <c r="J19" t="s">
        <v>527</v>
      </c>
      <c r="K19" s="1">
        <v>8209</v>
      </c>
    </row>
    <row r="20" spans="1:11">
      <c r="A20" t="s">
        <v>277</v>
      </c>
      <c r="B20" t="s">
        <v>243</v>
      </c>
      <c r="C20" s="11">
        <v>407</v>
      </c>
      <c r="D20">
        <v>20</v>
      </c>
      <c r="E20" s="9">
        <v>2400</v>
      </c>
      <c r="F20" s="4">
        <v>1997</v>
      </c>
      <c r="H20" s="9">
        <v>5549</v>
      </c>
      <c r="I20" s="1">
        <v>7033</v>
      </c>
      <c r="J20" t="s">
        <v>528</v>
      </c>
      <c r="K20" s="1">
        <v>2097</v>
      </c>
    </row>
    <row r="21" spans="1:11" s="38" customFormat="1">
      <c r="A21" s="38" t="s">
        <v>276</v>
      </c>
      <c r="B21" s="38" t="s">
        <v>109</v>
      </c>
      <c r="C21" s="139">
        <v>408</v>
      </c>
      <c r="D21" s="38">
        <v>9</v>
      </c>
      <c r="E21" s="39">
        <v>600</v>
      </c>
      <c r="F21" s="39" t="s">
        <v>240</v>
      </c>
      <c r="H21" s="140">
        <v>4184</v>
      </c>
      <c r="I21" s="63">
        <v>3937</v>
      </c>
      <c r="J21" s="38" t="s">
        <v>529</v>
      </c>
      <c r="K21" s="38">
        <v>977</v>
      </c>
    </row>
    <row r="22" spans="1:11">
      <c r="A22" t="s">
        <v>278</v>
      </c>
      <c r="B22" t="s">
        <v>99</v>
      </c>
      <c r="C22" s="11">
        <v>447</v>
      </c>
      <c r="D22">
        <v>30</v>
      </c>
      <c r="E22" s="9">
        <v>2560</v>
      </c>
      <c r="F22" s="4">
        <v>1981</v>
      </c>
      <c r="H22" s="9">
        <v>8460</v>
      </c>
      <c r="I22" s="1">
        <v>8506</v>
      </c>
      <c r="J22" t="s">
        <v>530</v>
      </c>
      <c r="K22">
        <v>265</v>
      </c>
    </row>
    <row r="23" spans="1:11">
      <c r="A23" t="s">
        <v>279</v>
      </c>
      <c r="B23" t="s">
        <v>85</v>
      </c>
      <c r="C23" s="11">
        <v>474</v>
      </c>
      <c r="D23">
        <v>20</v>
      </c>
      <c r="E23" s="4" t="s">
        <v>240</v>
      </c>
      <c r="F23" s="4" t="s">
        <v>241</v>
      </c>
      <c r="H23" s="9">
        <v>9619</v>
      </c>
      <c r="I23" s="1">
        <v>9512</v>
      </c>
      <c r="J23" t="s">
        <v>531</v>
      </c>
      <c r="K23" s="1">
        <v>1961</v>
      </c>
    </row>
    <row r="24" spans="1:11">
      <c r="A24" t="s">
        <v>280</v>
      </c>
      <c r="B24" t="s">
        <v>104</v>
      </c>
      <c r="C24" s="11">
        <v>481</v>
      </c>
      <c r="D24">
        <v>16</v>
      </c>
      <c r="E24" s="9">
        <v>1200</v>
      </c>
      <c r="F24" s="4" t="s">
        <v>240</v>
      </c>
      <c r="G24">
        <v>1974</v>
      </c>
      <c r="H24" s="9">
        <v>2073</v>
      </c>
      <c r="I24" s="1">
        <v>2200</v>
      </c>
      <c r="J24" t="s">
        <v>532</v>
      </c>
      <c r="K24" s="1">
        <v>2663</v>
      </c>
    </row>
    <row r="25" spans="1:11">
      <c r="A25" t="s">
        <v>323</v>
      </c>
      <c r="B25" t="s">
        <v>108</v>
      </c>
      <c r="C25" s="11">
        <v>488</v>
      </c>
      <c r="D25">
        <v>44.5</v>
      </c>
      <c r="E25" s="9">
        <v>2613</v>
      </c>
      <c r="F25" s="4">
        <v>1969</v>
      </c>
      <c r="G25">
        <v>1983</v>
      </c>
      <c r="H25" s="9">
        <v>10319</v>
      </c>
      <c r="I25" s="1">
        <v>10732</v>
      </c>
      <c r="J25" t="s">
        <v>533</v>
      </c>
      <c r="K25">
        <v>611</v>
      </c>
    </row>
    <row r="26" spans="1:11">
      <c r="A26" t="s">
        <v>282</v>
      </c>
      <c r="B26" t="s">
        <v>89</v>
      </c>
      <c r="C26" s="11">
        <v>494</v>
      </c>
      <c r="D26">
        <v>20</v>
      </c>
      <c r="E26" s="9">
        <v>1956</v>
      </c>
      <c r="F26" s="4">
        <v>1960</v>
      </c>
      <c r="H26" s="9">
        <v>2076</v>
      </c>
      <c r="I26" s="1">
        <v>2423</v>
      </c>
      <c r="J26" t="s">
        <v>534</v>
      </c>
      <c r="K26">
        <v>500</v>
      </c>
    </row>
    <row r="27" spans="1:11" s="38" customFormat="1">
      <c r="A27" s="38" t="s">
        <v>281</v>
      </c>
      <c r="B27" s="38" t="s">
        <v>96</v>
      </c>
      <c r="C27" s="139">
        <v>498</v>
      </c>
      <c r="D27" s="38">
        <v>12</v>
      </c>
      <c r="E27" s="140">
        <v>1560</v>
      </c>
      <c r="F27" s="39">
        <v>1976</v>
      </c>
      <c r="H27" s="39">
        <v>495</v>
      </c>
      <c r="I27" s="63">
        <v>834</v>
      </c>
      <c r="J27" s="38" t="s">
        <v>535</v>
      </c>
      <c r="K27" s="38">
        <v>473</v>
      </c>
    </row>
    <row r="28" spans="1:11">
      <c r="A28" t="s">
        <v>283</v>
      </c>
      <c r="B28" t="s">
        <v>99</v>
      </c>
      <c r="C28" s="11">
        <v>519</v>
      </c>
      <c r="D28">
        <v>40</v>
      </c>
      <c r="E28" s="9">
        <v>4600</v>
      </c>
      <c r="F28" s="4">
        <v>1976</v>
      </c>
      <c r="G28">
        <v>2003</v>
      </c>
      <c r="H28" s="9">
        <v>21413</v>
      </c>
      <c r="I28" s="1">
        <v>33880</v>
      </c>
      <c r="J28" t="s">
        <v>536</v>
      </c>
      <c r="K28">
        <v>127</v>
      </c>
    </row>
    <row r="29" spans="1:11">
      <c r="A29" t="s">
        <v>284</v>
      </c>
      <c r="B29" t="s">
        <v>72</v>
      </c>
      <c r="C29" s="11">
        <v>529</v>
      </c>
      <c r="D29">
        <v>15</v>
      </c>
      <c r="E29" s="4" t="s">
        <v>240</v>
      </c>
      <c r="F29" s="4" t="s">
        <v>240</v>
      </c>
      <c r="H29" s="4">
        <v>652</v>
      </c>
      <c r="I29" s="9" t="s">
        <v>240</v>
      </c>
      <c r="J29" t="s">
        <v>537</v>
      </c>
      <c r="K29">
        <v>115</v>
      </c>
    </row>
    <row r="30" spans="1:11">
      <c r="A30" t="s">
        <v>290</v>
      </c>
      <c r="B30" t="s">
        <v>97</v>
      </c>
      <c r="C30" s="11">
        <v>548</v>
      </c>
      <c r="D30">
        <v>20</v>
      </c>
      <c r="E30" s="4">
        <v>2500</v>
      </c>
      <c r="F30" s="27">
        <v>1947</v>
      </c>
      <c r="G30">
        <v>1996</v>
      </c>
      <c r="H30" s="9">
        <v>3647</v>
      </c>
      <c r="I30" s="1">
        <v>3267</v>
      </c>
      <c r="J30" t="s">
        <v>538</v>
      </c>
      <c r="K30" s="1">
        <v>50644</v>
      </c>
    </row>
    <row r="31" spans="1:11">
      <c r="A31" t="s">
        <v>285</v>
      </c>
      <c r="B31" t="s">
        <v>73</v>
      </c>
      <c r="C31" s="11">
        <v>553</v>
      </c>
      <c r="D31">
        <v>15</v>
      </c>
      <c r="E31" s="4">
        <v>900</v>
      </c>
      <c r="F31" s="4">
        <v>1966</v>
      </c>
      <c r="H31" s="9">
        <v>3040</v>
      </c>
      <c r="I31" s="1">
        <v>440</v>
      </c>
      <c r="J31" t="s">
        <v>539</v>
      </c>
      <c r="K31">
        <v>670</v>
      </c>
    </row>
    <row r="32" spans="1:11">
      <c r="A32" t="s">
        <v>286</v>
      </c>
      <c r="B32" t="s">
        <v>106</v>
      </c>
      <c r="C32" s="11">
        <v>553</v>
      </c>
      <c r="D32">
        <v>20</v>
      </c>
      <c r="E32" s="4">
        <v>760</v>
      </c>
      <c r="F32" s="4">
        <v>1959</v>
      </c>
      <c r="G32">
        <v>1996</v>
      </c>
      <c r="H32" s="9">
        <v>1575</v>
      </c>
      <c r="I32" s="1">
        <v>1645</v>
      </c>
      <c r="J32" t="s">
        <v>540</v>
      </c>
      <c r="K32">
        <v>144</v>
      </c>
    </row>
    <row r="33" spans="1:11" s="38" customFormat="1">
      <c r="A33" s="38" t="s">
        <v>289</v>
      </c>
      <c r="B33" s="38" t="s">
        <v>100</v>
      </c>
      <c r="C33" s="139">
        <v>555</v>
      </c>
      <c r="D33" s="38">
        <v>12</v>
      </c>
      <c r="E33" s="140">
        <v>1072</v>
      </c>
      <c r="F33" s="39" t="s">
        <v>240</v>
      </c>
      <c r="G33" s="39" t="s">
        <v>244</v>
      </c>
      <c r="H33" s="140">
        <v>2181</v>
      </c>
      <c r="I33" s="63">
        <v>2153</v>
      </c>
      <c r="J33" s="38" t="s">
        <v>541</v>
      </c>
      <c r="K33" s="38">
        <v>533</v>
      </c>
    </row>
    <row r="34" spans="1:11">
      <c r="A34" t="s">
        <v>288</v>
      </c>
      <c r="B34" t="s">
        <v>101</v>
      </c>
      <c r="C34" s="11">
        <v>563</v>
      </c>
      <c r="D34">
        <v>16</v>
      </c>
      <c r="E34" s="4">
        <v>720</v>
      </c>
      <c r="F34" s="4">
        <v>1962</v>
      </c>
      <c r="H34" s="9">
        <v>2949</v>
      </c>
      <c r="I34" s="1">
        <v>1764</v>
      </c>
      <c r="J34" t="s">
        <v>542</v>
      </c>
      <c r="K34">
        <v>30</v>
      </c>
    </row>
    <row r="35" spans="1:11">
      <c r="A35" t="s">
        <v>287</v>
      </c>
      <c r="B35" t="s">
        <v>68</v>
      </c>
      <c r="C35" s="11">
        <v>565</v>
      </c>
      <c r="D35">
        <v>40</v>
      </c>
      <c r="E35" s="9">
        <v>5550</v>
      </c>
      <c r="F35" s="4">
        <v>2003</v>
      </c>
      <c r="H35" s="9">
        <v>12804</v>
      </c>
      <c r="I35" s="1">
        <v>5550</v>
      </c>
      <c r="J35" t="s">
        <v>543</v>
      </c>
      <c r="K35">
        <v>503</v>
      </c>
    </row>
    <row r="36" spans="1:11">
      <c r="A36" t="s">
        <v>291</v>
      </c>
      <c r="B36" t="s">
        <v>68</v>
      </c>
      <c r="C36" s="11">
        <v>577</v>
      </c>
      <c r="D36">
        <v>40</v>
      </c>
      <c r="E36" s="9">
        <v>2500</v>
      </c>
      <c r="F36" s="4" t="s">
        <v>245</v>
      </c>
      <c r="G36">
        <v>1992</v>
      </c>
      <c r="H36" s="9">
        <v>6765</v>
      </c>
      <c r="I36" s="1">
        <v>6512</v>
      </c>
      <c r="J36" t="s">
        <v>544</v>
      </c>
      <c r="K36">
        <v>629</v>
      </c>
    </row>
    <row r="37" spans="1:11">
      <c r="A37" t="s">
        <v>292</v>
      </c>
      <c r="B37" t="s">
        <v>75</v>
      </c>
      <c r="C37" s="11">
        <v>586</v>
      </c>
      <c r="D37">
        <v>24</v>
      </c>
      <c r="E37" s="9">
        <v>1500</v>
      </c>
      <c r="F37" s="4">
        <v>1950</v>
      </c>
      <c r="G37">
        <v>1981</v>
      </c>
      <c r="H37" s="9">
        <v>3954</v>
      </c>
      <c r="I37" s="1">
        <v>4255</v>
      </c>
      <c r="J37" t="s">
        <v>545</v>
      </c>
      <c r="K37" s="1">
        <v>8625</v>
      </c>
    </row>
    <row r="38" spans="1:11">
      <c r="A38" t="s">
        <v>293</v>
      </c>
      <c r="B38" t="s">
        <v>100</v>
      </c>
      <c r="C38" s="11">
        <v>603</v>
      </c>
      <c r="D38">
        <v>12</v>
      </c>
      <c r="E38" s="9">
        <v>1540</v>
      </c>
      <c r="F38" s="4">
        <v>1983</v>
      </c>
      <c r="G38">
        <v>2001</v>
      </c>
      <c r="H38" s="9">
        <v>1966</v>
      </c>
      <c r="I38" s="1">
        <v>1728</v>
      </c>
      <c r="J38" t="s">
        <v>546</v>
      </c>
      <c r="K38">
        <v>720</v>
      </c>
    </row>
    <row r="39" spans="1:11" s="38" customFormat="1">
      <c r="A39" s="38" t="s">
        <v>294</v>
      </c>
      <c r="B39" s="38" t="s">
        <v>83</v>
      </c>
      <c r="C39" s="139">
        <v>611</v>
      </c>
      <c r="D39" s="38">
        <v>8</v>
      </c>
      <c r="E39" s="39">
        <v>800</v>
      </c>
      <c r="F39" s="39">
        <v>1991</v>
      </c>
      <c r="H39" s="140">
        <v>4134</v>
      </c>
      <c r="I39" s="63">
        <v>2968</v>
      </c>
      <c r="J39" s="38" t="s">
        <v>547</v>
      </c>
      <c r="K39" s="63">
        <v>16436</v>
      </c>
    </row>
    <row r="40" spans="1:11">
      <c r="A40" t="s">
        <v>296</v>
      </c>
      <c r="B40" t="s">
        <v>112</v>
      </c>
      <c r="C40" s="11">
        <v>629</v>
      </c>
      <c r="D40">
        <v>49</v>
      </c>
      <c r="E40" s="9">
        <v>1679</v>
      </c>
      <c r="F40" s="4">
        <v>1988</v>
      </c>
      <c r="G40">
        <v>2000</v>
      </c>
      <c r="H40" s="9">
        <v>8922</v>
      </c>
      <c r="I40" s="1">
        <v>7580</v>
      </c>
      <c r="J40" t="s">
        <v>548</v>
      </c>
      <c r="K40">
        <v>181</v>
      </c>
    </row>
    <row r="41" spans="1:11">
      <c r="A41" t="s">
        <v>295</v>
      </c>
      <c r="B41" t="s">
        <v>78</v>
      </c>
      <c r="C41" s="11">
        <v>632</v>
      </c>
      <c r="D41">
        <v>9</v>
      </c>
      <c r="E41" s="4">
        <v>750</v>
      </c>
      <c r="F41" s="4">
        <v>1976</v>
      </c>
      <c r="H41" s="4">
        <v>623</v>
      </c>
      <c r="I41" s="1">
        <v>376</v>
      </c>
      <c r="J41" t="s">
        <v>549</v>
      </c>
      <c r="K41" s="1">
        <v>9861</v>
      </c>
    </row>
    <row r="42" spans="1:11">
      <c r="A42" t="s">
        <v>865</v>
      </c>
      <c r="B42" t="s">
        <v>83</v>
      </c>
      <c r="C42" s="11">
        <v>633</v>
      </c>
      <c r="D42">
        <v>8</v>
      </c>
      <c r="E42" s="4">
        <v>800</v>
      </c>
      <c r="F42" s="4">
        <v>2004</v>
      </c>
      <c r="H42" s="4" t="s">
        <v>240</v>
      </c>
      <c r="I42" s="1">
        <v>3457</v>
      </c>
      <c r="J42" t="s">
        <v>550</v>
      </c>
      <c r="K42" s="1">
        <v>1182</v>
      </c>
    </row>
    <row r="43" spans="1:11">
      <c r="A43" t="s">
        <v>301</v>
      </c>
      <c r="B43" t="s">
        <v>104</v>
      </c>
      <c r="C43" s="11">
        <v>633</v>
      </c>
      <c r="D43">
        <v>30</v>
      </c>
      <c r="E43" s="9">
        <v>2880</v>
      </c>
      <c r="F43" s="4">
        <v>1976</v>
      </c>
      <c r="H43" s="9">
        <v>18309</v>
      </c>
      <c r="I43" s="1">
        <v>12362</v>
      </c>
      <c r="J43" t="s">
        <v>551</v>
      </c>
      <c r="K43" s="1">
        <v>2097</v>
      </c>
    </row>
    <row r="44" spans="1:11">
      <c r="A44" t="s">
        <v>298</v>
      </c>
      <c r="B44" t="s">
        <v>85</v>
      </c>
      <c r="C44" s="11">
        <v>651</v>
      </c>
      <c r="D44">
        <v>9</v>
      </c>
      <c r="F44" s="4" t="s">
        <v>241</v>
      </c>
      <c r="H44" s="4">
        <v>928</v>
      </c>
      <c r="I44" s="1">
        <v>971</v>
      </c>
      <c r="J44" t="s">
        <v>552</v>
      </c>
      <c r="K44" s="1">
        <v>1037</v>
      </c>
    </row>
    <row r="45" spans="1:11" s="38" customFormat="1">
      <c r="A45" s="38" t="s">
        <v>299</v>
      </c>
      <c r="B45" s="38" t="s">
        <v>96</v>
      </c>
      <c r="C45" s="139">
        <v>655</v>
      </c>
      <c r="D45" s="38">
        <v>12</v>
      </c>
      <c r="E45" s="39">
        <v>936</v>
      </c>
      <c r="F45" s="39">
        <v>1962</v>
      </c>
      <c r="G45" s="38">
        <v>1999</v>
      </c>
      <c r="H45" s="39">
        <v>379</v>
      </c>
      <c r="I45" s="63">
        <v>1095</v>
      </c>
      <c r="J45" s="38" t="s">
        <v>553</v>
      </c>
      <c r="K45" s="63">
        <v>1034</v>
      </c>
    </row>
    <row r="46" spans="1:11">
      <c r="A46" t="s">
        <v>297</v>
      </c>
      <c r="B46" t="s">
        <v>83</v>
      </c>
      <c r="C46" s="11">
        <v>664</v>
      </c>
      <c r="D46">
        <v>8</v>
      </c>
      <c r="E46" s="9">
        <v>4230</v>
      </c>
      <c r="F46" s="4">
        <v>1959</v>
      </c>
      <c r="H46" s="9">
        <v>4230</v>
      </c>
      <c r="I46" s="1">
        <v>3116</v>
      </c>
      <c r="J46" t="s">
        <v>554</v>
      </c>
      <c r="K46">
        <v>706</v>
      </c>
    </row>
    <row r="48" spans="1:11" ht="25.5" customHeight="1">
      <c r="A48" s="183" t="s">
        <v>0</v>
      </c>
      <c r="B48" s="183"/>
    </row>
    <row r="49" spans="1:11" ht="12.75" customHeight="1">
      <c r="A49" t="s">
        <v>1091</v>
      </c>
      <c r="H49" s="9"/>
      <c r="I49" s="1"/>
      <c r="K49" s="1"/>
    </row>
    <row r="50" spans="1:11">
      <c r="A50" t="s">
        <v>310</v>
      </c>
      <c r="H50" s="9"/>
      <c r="I50" s="1"/>
      <c r="K50" s="1"/>
    </row>
    <row r="51" spans="1:11">
      <c r="A51" t="s">
        <v>300</v>
      </c>
      <c r="B51" t="s">
        <v>112</v>
      </c>
      <c r="C51" s="11">
        <v>664</v>
      </c>
      <c r="D51">
        <v>49</v>
      </c>
      <c r="E51" s="4">
        <v>900</v>
      </c>
      <c r="F51" s="4">
        <v>1989</v>
      </c>
      <c r="H51" s="9">
        <v>16408</v>
      </c>
      <c r="I51" s="1">
        <v>21901</v>
      </c>
      <c r="J51" t="s">
        <v>555</v>
      </c>
      <c r="K51" s="1">
        <v>7386</v>
      </c>
    </row>
    <row r="52" spans="1:11">
      <c r="A52" t="s">
        <v>302</v>
      </c>
      <c r="B52" t="s">
        <v>114</v>
      </c>
      <c r="C52" s="11">
        <v>670</v>
      </c>
      <c r="D52">
        <v>10</v>
      </c>
      <c r="E52" s="4">
        <v>540</v>
      </c>
      <c r="F52" s="4" t="s">
        <v>240</v>
      </c>
      <c r="G52">
        <v>1990</v>
      </c>
      <c r="H52" s="9">
        <v>1880</v>
      </c>
      <c r="I52" s="1">
        <v>1780</v>
      </c>
      <c r="J52" t="s">
        <v>556</v>
      </c>
      <c r="K52" s="1">
        <v>1015</v>
      </c>
    </row>
    <row r="53" spans="1:11">
      <c r="A53" t="s">
        <v>303</v>
      </c>
      <c r="B53" t="s">
        <v>89</v>
      </c>
      <c r="C53" s="11">
        <v>706</v>
      </c>
      <c r="D53">
        <v>20</v>
      </c>
      <c r="E53" s="9">
        <v>1452</v>
      </c>
      <c r="F53" s="4">
        <v>1965</v>
      </c>
      <c r="G53">
        <v>2003</v>
      </c>
      <c r="H53" s="9">
        <v>2076</v>
      </c>
      <c r="I53" s="1">
        <v>1606</v>
      </c>
      <c r="J53" t="s">
        <v>557</v>
      </c>
      <c r="K53" s="1">
        <v>1872</v>
      </c>
    </row>
    <row r="54" spans="1:11">
      <c r="A54" t="s">
        <v>304</v>
      </c>
      <c r="B54" t="s">
        <v>100</v>
      </c>
      <c r="C54" s="11">
        <v>715</v>
      </c>
      <c r="D54">
        <v>15</v>
      </c>
      <c r="E54" s="4">
        <v>1800</v>
      </c>
      <c r="F54" s="4" t="s">
        <v>246</v>
      </c>
      <c r="G54">
        <v>2004</v>
      </c>
      <c r="H54" s="4">
        <v>489</v>
      </c>
      <c r="I54" s="1">
        <v>336</v>
      </c>
      <c r="J54" t="s">
        <v>558</v>
      </c>
      <c r="K54" s="1">
        <v>12911</v>
      </c>
    </row>
    <row r="55" spans="1:11">
      <c r="A55" t="s">
        <v>305</v>
      </c>
      <c r="B55" t="s">
        <v>106</v>
      </c>
      <c r="C55" s="11">
        <v>720</v>
      </c>
      <c r="D55">
        <v>31</v>
      </c>
      <c r="E55" s="9">
        <v>2448</v>
      </c>
      <c r="F55" s="4">
        <v>1984</v>
      </c>
      <c r="G55">
        <v>2003</v>
      </c>
      <c r="H55" s="9">
        <v>1330</v>
      </c>
      <c r="I55" s="1">
        <v>2385</v>
      </c>
      <c r="J55" t="s">
        <v>559</v>
      </c>
      <c r="K55">
        <v>408</v>
      </c>
    </row>
    <row r="56" spans="1:11" s="38" customFormat="1">
      <c r="A56" s="38" t="s">
        <v>331</v>
      </c>
      <c r="B56" s="38" t="s">
        <v>108</v>
      </c>
      <c r="C56" s="139">
        <v>746</v>
      </c>
      <c r="D56" s="38">
        <v>20</v>
      </c>
      <c r="E56" s="39" t="s">
        <v>240</v>
      </c>
      <c r="F56" s="39">
        <v>1985</v>
      </c>
      <c r="G56" s="38">
        <v>1995</v>
      </c>
      <c r="H56" s="140">
        <v>4176</v>
      </c>
      <c r="I56" s="63">
        <v>3978</v>
      </c>
      <c r="J56" s="38" t="s">
        <v>560</v>
      </c>
      <c r="K56" s="63">
        <v>4637</v>
      </c>
    </row>
    <row r="57" spans="1:11">
      <c r="A57" t="s">
        <v>307</v>
      </c>
      <c r="B57" t="s">
        <v>114</v>
      </c>
      <c r="C57" s="11">
        <v>754</v>
      </c>
      <c r="D57">
        <v>24</v>
      </c>
      <c r="E57" s="9">
        <v>2354</v>
      </c>
      <c r="F57" s="4">
        <v>1977</v>
      </c>
      <c r="G57">
        <v>2001</v>
      </c>
      <c r="H57" s="9">
        <v>5789</v>
      </c>
      <c r="I57" s="1">
        <v>6177</v>
      </c>
      <c r="J57" t="s">
        <v>561</v>
      </c>
      <c r="K57">
        <v>427</v>
      </c>
    </row>
    <row r="58" spans="1:11">
      <c r="A58" t="s">
        <v>306</v>
      </c>
      <c r="B58" t="s">
        <v>71</v>
      </c>
      <c r="C58" s="11">
        <v>768</v>
      </c>
      <c r="D58">
        <v>20</v>
      </c>
      <c r="E58" s="9">
        <v>2835</v>
      </c>
      <c r="F58" s="4">
        <v>1976</v>
      </c>
      <c r="G58">
        <v>1995</v>
      </c>
      <c r="H58" s="9">
        <v>6918</v>
      </c>
      <c r="I58" s="1">
        <v>2838</v>
      </c>
      <c r="J58" t="s">
        <v>562</v>
      </c>
      <c r="K58" s="1">
        <v>1680</v>
      </c>
    </row>
    <row r="59" spans="1:11">
      <c r="A59" t="s">
        <v>312</v>
      </c>
      <c r="B59" t="s">
        <v>98</v>
      </c>
      <c r="C59" s="11">
        <v>789</v>
      </c>
      <c r="D59">
        <v>19</v>
      </c>
      <c r="E59" s="4">
        <v>384</v>
      </c>
      <c r="F59" s="4" t="s">
        <v>240</v>
      </c>
      <c r="H59" s="9">
        <v>1639</v>
      </c>
      <c r="I59" s="1">
        <v>950</v>
      </c>
      <c r="J59" t="s">
        <v>563</v>
      </c>
      <c r="K59">
        <v>247</v>
      </c>
    </row>
    <row r="60" spans="1:11">
      <c r="A60" t="s">
        <v>311</v>
      </c>
      <c r="B60" t="s">
        <v>239</v>
      </c>
      <c r="C60" s="11">
        <v>803</v>
      </c>
      <c r="D60">
        <v>36</v>
      </c>
      <c r="E60" s="9">
        <v>5500</v>
      </c>
      <c r="F60" s="4">
        <v>1969</v>
      </c>
      <c r="H60" s="9">
        <v>13680</v>
      </c>
      <c r="I60" s="1">
        <v>11790</v>
      </c>
      <c r="J60" t="s">
        <v>564</v>
      </c>
      <c r="K60" s="1">
        <v>1433</v>
      </c>
    </row>
    <row r="61" spans="1:11">
      <c r="A61" t="s">
        <v>308</v>
      </c>
      <c r="B61" t="s">
        <v>108</v>
      </c>
      <c r="C61" s="11">
        <v>830</v>
      </c>
      <c r="D61">
        <v>20</v>
      </c>
      <c r="E61" s="4" t="s">
        <v>240</v>
      </c>
      <c r="F61" s="4" t="s">
        <v>240</v>
      </c>
      <c r="H61" s="9">
        <v>5445</v>
      </c>
      <c r="I61" s="1">
        <v>5692</v>
      </c>
      <c r="J61" t="s">
        <v>565</v>
      </c>
      <c r="K61" s="1">
        <v>2198</v>
      </c>
    </row>
    <row r="62" spans="1:11" s="38" customFormat="1">
      <c r="A62" s="38" t="s">
        <v>309</v>
      </c>
      <c r="B62" s="38" t="s">
        <v>69</v>
      </c>
      <c r="C62" s="139">
        <v>840</v>
      </c>
      <c r="D62" s="38">
        <v>26</v>
      </c>
      <c r="E62" s="39" t="s">
        <v>240</v>
      </c>
      <c r="F62" s="39">
        <v>1977</v>
      </c>
      <c r="H62" s="140">
        <v>7271</v>
      </c>
      <c r="I62" s="63">
        <v>8777</v>
      </c>
      <c r="J62" s="38" t="s">
        <v>566</v>
      </c>
      <c r="K62" s="38">
        <v>344</v>
      </c>
    </row>
    <row r="63" spans="1:11">
      <c r="A63" t="s">
        <v>313</v>
      </c>
      <c r="B63" t="s">
        <v>85</v>
      </c>
      <c r="C63" s="11">
        <v>840</v>
      </c>
      <c r="D63">
        <v>24</v>
      </c>
      <c r="E63" s="4" t="s">
        <v>240</v>
      </c>
      <c r="F63" s="4" t="s">
        <v>240</v>
      </c>
      <c r="H63" s="9">
        <v>4965</v>
      </c>
      <c r="I63" s="1">
        <v>5776</v>
      </c>
      <c r="J63" t="s">
        <v>567</v>
      </c>
      <c r="K63" s="1">
        <v>20645</v>
      </c>
    </row>
    <row r="64" spans="1:11">
      <c r="A64" t="s">
        <v>314</v>
      </c>
      <c r="B64" t="s">
        <v>100</v>
      </c>
      <c r="C64" s="11">
        <v>893</v>
      </c>
      <c r="D64">
        <v>20</v>
      </c>
      <c r="E64" s="9">
        <v>1750</v>
      </c>
      <c r="F64" s="4">
        <v>1982</v>
      </c>
      <c r="G64">
        <v>2001</v>
      </c>
      <c r="H64" s="9">
        <v>1750</v>
      </c>
      <c r="I64" s="1">
        <v>1708</v>
      </c>
      <c r="J64" t="s">
        <v>568</v>
      </c>
      <c r="K64" s="1">
        <v>13841</v>
      </c>
    </row>
    <row r="65" spans="1:11">
      <c r="A65" t="s">
        <v>316</v>
      </c>
      <c r="B65" t="s">
        <v>110</v>
      </c>
      <c r="C65" s="11">
        <v>916</v>
      </c>
      <c r="D65">
        <v>28</v>
      </c>
      <c r="E65" s="9">
        <v>2856</v>
      </c>
      <c r="F65" s="4">
        <v>1979</v>
      </c>
      <c r="H65" s="9">
        <v>11050</v>
      </c>
      <c r="I65" s="1">
        <v>9988</v>
      </c>
      <c r="J65" t="s">
        <v>569</v>
      </c>
      <c r="K65" s="1">
        <v>23347</v>
      </c>
    </row>
    <row r="66" spans="1:11">
      <c r="A66" t="s">
        <v>317</v>
      </c>
      <c r="B66" t="s">
        <v>75</v>
      </c>
      <c r="C66" s="11">
        <v>930</v>
      </c>
      <c r="D66">
        <v>29</v>
      </c>
      <c r="E66" s="9">
        <v>1886</v>
      </c>
      <c r="F66" s="4">
        <v>1983</v>
      </c>
      <c r="H66" s="9">
        <v>6907</v>
      </c>
      <c r="I66" s="1">
        <v>6656</v>
      </c>
      <c r="J66" t="s">
        <v>570</v>
      </c>
      <c r="K66">
        <v>325</v>
      </c>
    </row>
    <row r="67" spans="1:11">
      <c r="A67" t="s">
        <v>318</v>
      </c>
      <c r="B67" t="s">
        <v>112</v>
      </c>
      <c r="C67" s="11">
        <v>966</v>
      </c>
      <c r="D67">
        <v>49</v>
      </c>
      <c r="E67" s="9">
        <v>3000</v>
      </c>
      <c r="F67" s="4" t="s">
        <v>240</v>
      </c>
      <c r="G67">
        <v>2003</v>
      </c>
      <c r="H67" s="9">
        <v>5412</v>
      </c>
      <c r="I67" s="1">
        <v>7209</v>
      </c>
      <c r="J67" t="s">
        <v>571</v>
      </c>
      <c r="K67">
        <v>930</v>
      </c>
    </row>
    <row r="68" spans="1:11" s="38" customFormat="1">
      <c r="A68" s="38" t="s">
        <v>319</v>
      </c>
      <c r="B68" s="38" t="s">
        <v>78</v>
      </c>
      <c r="C68" s="139">
        <v>972</v>
      </c>
      <c r="D68" s="38">
        <v>34</v>
      </c>
      <c r="E68" s="140">
        <v>4672</v>
      </c>
      <c r="F68" s="39">
        <v>1972</v>
      </c>
      <c r="G68" s="38">
        <v>2004</v>
      </c>
      <c r="H68" s="140">
        <v>6938</v>
      </c>
      <c r="I68" s="63">
        <v>5556</v>
      </c>
      <c r="J68" s="38" t="s">
        <v>572</v>
      </c>
      <c r="K68" s="63">
        <v>1674</v>
      </c>
    </row>
    <row r="69" spans="1:11">
      <c r="A69" t="s">
        <v>320</v>
      </c>
      <c r="B69" t="s">
        <v>100</v>
      </c>
      <c r="C69" s="11">
        <v>977</v>
      </c>
      <c r="D69">
        <v>20</v>
      </c>
      <c r="E69" s="9">
        <v>3500</v>
      </c>
      <c r="F69" s="4">
        <v>1934</v>
      </c>
      <c r="G69">
        <v>1994</v>
      </c>
      <c r="H69" s="9">
        <v>3500</v>
      </c>
      <c r="I69" s="1">
        <v>2541</v>
      </c>
      <c r="J69" t="s">
        <v>573</v>
      </c>
      <c r="K69" s="1">
        <v>2683</v>
      </c>
    </row>
    <row r="70" spans="1:11">
      <c r="A70" t="s">
        <v>315</v>
      </c>
      <c r="B70" t="s">
        <v>69</v>
      </c>
      <c r="C70" s="11">
        <v>979</v>
      </c>
      <c r="D70">
        <v>40</v>
      </c>
      <c r="E70" s="4" t="s">
        <v>240</v>
      </c>
      <c r="F70" s="4">
        <v>1980</v>
      </c>
      <c r="H70" s="9">
        <v>12596</v>
      </c>
      <c r="I70" s="1">
        <v>12068</v>
      </c>
      <c r="J70" t="s">
        <v>574</v>
      </c>
      <c r="K70" s="1">
        <v>1823</v>
      </c>
    </row>
    <row r="71" spans="1:11">
      <c r="A71" t="s">
        <v>462</v>
      </c>
      <c r="B71" t="s">
        <v>113</v>
      </c>
      <c r="C71" s="11">
        <v>985</v>
      </c>
      <c r="D71">
        <v>56</v>
      </c>
      <c r="E71" s="9">
        <v>7302</v>
      </c>
      <c r="F71" s="4">
        <v>1989</v>
      </c>
      <c r="G71">
        <v>1994</v>
      </c>
      <c r="H71" s="9">
        <v>116844</v>
      </c>
      <c r="I71" s="1">
        <v>106503</v>
      </c>
      <c r="J71" t="s">
        <v>575</v>
      </c>
      <c r="K71" s="1">
        <v>6603</v>
      </c>
    </row>
    <row r="72" spans="1:11">
      <c r="A72" t="s">
        <v>329</v>
      </c>
      <c r="B72" t="s">
        <v>88</v>
      </c>
      <c r="C72" s="11">
        <v>1005</v>
      </c>
      <c r="D72">
        <v>45.5</v>
      </c>
      <c r="E72" s="9">
        <v>3500</v>
      </c>
      <c r="F72" s="4">
        <v>1975</v>
      </c>
      <c r="G72" s="1">
        <v>2004</v>
      </c>
      <c r="H72" s="9">
        <v>25205</v>
      </c>
      <c r="I72" s="1">
        <v>23380</v>
      </c>
      <c r="J72" t="s">
        <v>576</v>
      </c>
      <c r="K72" s="1">
        <v>25944</v>
      </c>
    </row>
    <row r="73" spans="1:11">
      <c r="A73" t="s">
        <v>322</v>
      </c>
      <c r="B73" t="s">
        <v>96</v>
      </c>
      <c r="C73" s="11">
        <v>1015</v>
      </c>
      <c r="D73">
        <v>20</v>
      </c>
      <c r="E73" s="9">
        <v>2760</v>
      </c>
      <c r="F73" s="4">
        <v>1974</v>
      </c>
      <c r="G73">
        <v>2002</v>
      </c>
      <c r="H73" s="9">
        <v>3142</v>
      </c>
      <c r="I73" s="1">
        <v>5721</v>
      </c>
      <c r="J73" t="s">
        <v>577</v>
      </c>
      <c r="K73" s="1">
        <v>2060</v>
      </c>
    </row>
    <row r="74" spans="1:11" s="38" customFormat="1">
      <c r="A74" s="38" t="s">
        <v>321</v>
      </c>
      <c r="B74" s="38" t="s">
        <v>100</v>
      </c>
      <c r="C74" s="139">
        <v>1026</v>
      </c>
      <c r="D74" s="38">
        <v>28</v>
      </c>
      <c r="E74" s="140">
        <v>2700</v>
      </c>
      <c r="F74" s="39">
        <v>1980</v>
      </c>
      <c r="G74" s="38">
        <v>2000</v>
      </c>
      <c r="H74" s="140">
        <v>7441</v>
      </c>
      <c r="I74" s="63">
        <v>8501</v>
      </c>
      <c r="J74" s="38" t="s">
        <v>578</v>
      </c>
      <c r="K74" s="63">
        <v>1310</v>
      </c>
    </row>
    <row r="75" spans="1:11">
      <c r="A75" t="s">
        <v>325</v>
      </c>
      <c r="B75" t="s">
        <v>114</v>
      </c>
      <c r="C75" s="11">
        <v>1034</v>
      </c>
      <c r="D75">
        <v>30</v>
      </c>
      <c r="E75" s="9">
        <v>1800</v>
      </c>
      <c r="F75" s="4">
        <v>1975</v>
      </c>
      <c r="H75" s="9">
        <v>5278</v>
      </c>
      <c r="I75" s="1">
        <v>6298</v>
      </c>
      <c r="J75" t="s">
        <v>579</v>
      </c>
      <c r="K75">
        <v>997</v>
      </c>
    </row>
    <row r="76" spans="1:11">
      <c r="A76" t="s">
        <v>324</v>
      </c>
      <c r="B76" t="s">
        <v>99</v>
      </c>
      <c r="C76" s="11">
        <v>1037</v>
      </c>
      <c r="D76">
        <v>40</v>
      </c>
      <c r="E76" s="4">
        <v>924</v>
      </c>
      <c r="F76" s="4">
        <v>1988</v>
      </c>
      <c r="H76" s="9">
        <v>3364</v>
      </c>
      <c r="I76" s="1">
        <v>2241</v>
      </c>
      <c r="J76" t="s">
        <v>580</v>
      </c>
      <c r="K76" s="1">
        <v>14054</v>
      </c>
    </row>
    <row r="77" spans="1:11">
      <c r="A77" t="s">
        <v>326</v>
      </c>
      <c r="B77" t="s">
        <v>100</v>
      </c>
      <c r="C77" s="11">
        <v>1038</v>
      </c>
      <c r="D77">
        <v>53</v>
      </c>
      <c r="E77" s="9">
        <v>6028</v>
      </c>
      <c r="F77" s="4" t="s">
        <v>247</v>
      </c>
      <c r="G77">
        <v>1977</v>
      </c>
      <c r="H77" s="9">
        <v>12084</v>
      </c>
      <c r="I77" s="1">
        <v>12761</v>
      </c>
      <c r="J77" t="s">
        <v>581</v>
      </c>
      <c r="K77">
        <v>460</v>
      </c>
    </row>
    <row r="78" spans="1:11">
      <c r="A78" t="s">
        <v>327</v>
      </c>
      <c r="B78" t="s">
        <v>97</v>
      </c>
      <c r="C78" s="11">
        <v>1065</v>
      </c>
      <c r="D78">
        <v>30</v>
      </c>
      <c r="E78" s="9">
        <v>1970</v>
      </c>
      <c r="F78" s="4">
        <v>1979</v>
      </c>
      <c r="H78" s="9">
        <v>4303</v>
      </c>
      <c r="I78" s="1">
        <v>4324</v>
      </c>
      <c r="J78" t="s">
        <v>582</v>
      </c>
      <c r="K78">
        <v>655</v>
      </c>
    </row>
    <row r="79" spans="1:11">
      <c r="A79" t="s">
        <v>328</v>
      </c>
      <c r="B79" t="s">
        <v>104</v>
      </c>
      <c r="C79" s="11">
        <v>1073</v>
      </c>
      <c r="D79">
        <v>30</v>
      </c>
      <c r="E79" s="9">
        <v>4560</v>
      </c>
      <c r="F79" s="4">
        <v>1945</v>
      </c>
      <c r="G79">
        <v>1985</v>
      </c>
      <c r="H79" s="9">
        <v>6334</v>
      </c>
      <c r="I79" s="1">
        <v>6992</v>
      </c>
      <c r="J79" t="s">
        <v>583</v>
      </c>
      <c r="K79">
        <v>916</v>
      </c>
    </row>
    <row r="80" spans="1:11" s="38" customFormat="1">
      <c r="A80" s="38" t="s">
        <v>330</v>
      </c>
      <c r="B80" s="38" t="s">
        <v>110</v>
      </c>
      <c r="C80" s="139">
        <v>1132</v>
      </c>
      <c r="D80" s="38">
        <v>48.5</v>
      </c>
      <c r="E80" s="140">
        <v>13320</v>
      </c>
      <c r="F80" s="39">
        <v>1969</v>
      </c>
      <c r="G80" s="38">
        <v>2000</v>
      </c>
      <c r="H80" s="140">
        <v>36525</v>
      </c>
      <c r="I80" s="63">
        <v>31434</v>
      </c>
      <c r="J80" s="38" t="s">
        <v>584</v>
      </c>
      <c r="K80" s="38">
        <v>697</v>
      </c>
    </row>
    <row r="81" spans="1:11">
      <c r="A81" t="s">
        <v>334</v>
      </c>
      <c r="B81" t="s">
        <v>85</v>
      </c>
      <c r="C81" s="11">
        <v>1149</v>
      </c>
      <c r="D81">
        <v>20</v>
      </c>
      <c r="E81" s="4" t="s">
        <v>240</v>
      </c>
      <c r="F81" s="4">
        <v>1978</v>
      </c>
      <c r="G81">
        <v>1992</v>
      </c>
      <c r="H81" s="9">
        <v>2230</v>
      </c>
      <c r="I81" s="1">
        <v>1482</v>
      </c>
      <c r="J81" t="s">
        <v>585</v>
      </c>
      <c r="K81">
        <v>219</v>
      </c>
    </row>
    <row r="82" spans="1:11">
      <c r="A82" t="s">
        <v>333</v>
      </c>
      <c r="B82" t="s">
        <v>80</v>
      </c>
      <c r="C82" s="11">
        <v>1153</v>
      </c>
      <c r="D82">
        <v>16</v>
      </c>
      <c r="E82" s="9">
        <v>1800</v>
      </c>
      <c r="F82" s="4">
        <v>1972</v>
      </c>
      <c r="H82" s="9">
        <v>3381</v>
      </c>
      <c r="I82" s="1">
        <v>2732</v>
      </c>
      <c r="J82" t="s">
        <v>586</v>
      </c>
      <c r="K82">
        <v>360</v>
      </c>
    </row>
    <row r="83" spans="1:11">
      <c r="A83" t="s">
        <v>332</v>
      </c>
      <c r="B83" t="s">
        <v>242</v>
      </c>
      <c r="C83" s="11">
        <v>1158</v>
      </c>
      <c r="D83">
        <v>44.5</v>
      </c>
      <c r="E83" s="9">
        <v>3496</v>
      </c>
      <c r="F83" s="4">
        <v>1976</v>
      </c>
      <c r="H83" s="9">
        <v>17210</v>
      </c>
      <c r="I83" s="1">
        <v>18708</v>
      </c>
      <c r="J83" t="s">
        <v>563</v>
      </c>
      <c r="K83">
        <v>102</v>
      </c>
    </row>
    <row r="84" spans="1:11">
      <c r="A84" t="s">
        <v>335</v>
      </c>
      <c r="B84" t="s">
        <v>73</v>
      </c>
      <c r="C84" s="11">
        <v>1182</v>
      </c>
      <c r="D84">
        <v>15</v>
      </c>
      <c r="E84" s="4">
        <v>900</v>
      </c>
      <c r="F84" s="4" t="s">
        <v>240</v>
      </c>
      <c r="H84" s="9">
        <v>1093</v>
      </c>
      <c r="I84" s="1">
        <v>391</v>
      </c>
      <c r="J84" t="s">
        <v>564</v>
      </c>
      <c r="K84">
        <v>258</v>
      </c>
    </row>
    <row r="85" spans="1:11">
      <c r="A85" t="s">
        <v>336</v>
      </c>
      <c r="B85" t="s">
        <v>90</v>
      </c>
      <c r="C85" s="11">
        <v>1192</v>
      </c>
      <c r="D85">
        <v>43.5</v>
      </c>
      <c r="E85" s="9">
        <v>4128</v>
      </c>
      <c r="F85" s="4">
        <v>1974</v>
      </c>
      <c r="H85" s="9">
        <v>4873</v>
      </c>
      <c r="I85" s="1">
        <v>5134</v>
      </c>
      <c r="J85" t="s">
        <v>587</v>
      </c>
      <c r="K85">
        <v>766</v>
      </c>
    </row>
    <row r="86" spans="1:11" s="38" customFormat="1">
      <c r="A86" s="38" t="s">
        <v>337</v>
      </c>
      <c r="B86" s="38" t="s">
        <v>108</v>
      </c>
      <c r="C86" s="139">
        <v>1252</v>
      </c>
      <c r="D86" s="38">
        <v>20</v>
      </c>
      <c r="E86" s="140">
        <v>1860</v>
      </c>
      <c r="F86" s="39">
        <v>2002</v>
      </c>
      <c r="H86" s="140">
        <v>3089</v>
      </c>
      <c r="I86" s="63">
        <v>4639</v>
      </c>
      <c r="J86" s="38" t="s">
        <v>584</v>
      </c>
      <c r="K86" s="38">
        <v>304</v>
      </c>
    </row>
    <row r="87" spans="1:11">
      <c r="A87" t="s">
        <v>338</v>
      </c>
      <c r="B87" t="s">
        <v>109</v>
      </c>
      <c r="C87" s="11">
        <v>1255</v>
      </c>
      <c r="D87">
        <v>38</v>
      </c>
      <c r="E87" s="9">
        <v>3700</v>
      </c>
      <c r="F87" s="4">
        <v>1979</v>
      </c>
      <c r="H87" s="9">
        <v>16166</v>
      </c>
      <c r="I87" s="1">
        <v>15620</v>
      </c>
      <c r="J87" t="s">
        <v>585</v>
      </c>
      <c r="K87">
        <v>462</v>
      </c>
    </row>
    <row r="88" spans="1:11">
      <c r="A88" t="s">
        <v>341</v>
      </c>
      <c r="B88" t="s">
        <v>110</v>
      </c>
      <c r="C88" s="11">
        <v>1310</v>
      </c>
      <c r="D88">
        <v>34</v>
      </c>
      <c r="E88" s="9">
        <v>4800</v>
      </c>
      <c r="F88" s="4">
        <v>1979</v>
      </c>
      <c r="G88">
        <v>1995</v>
      </c>
      <c r="H88" s="9">
        <v>24262</v>
      </c>
      <c r="I88" s="1">
        <v>22809</v>
      </c>
      <c r="J88" t="s">
        <v>588</v>
      </c>
      <c r="K88">
        <v>449</v>
      </c>
    </row>
    <row r="89" spans="1:11">
      <c r="A89" t="s">
        <v>339</v>
      </c>
      <c r="B89" t="s">
        <v>108</v>
      </c>
      <c r="C89" s="11">
        <v>1325</v>
      </c>
      <c r="D89">
        <v>31</v>
      </c>
      <c r="E89" s="4">
        <v>630</v>
      </c>
      <c r="F89" s="4" t="s">
        <v>240</v>
      </c>
      <c r="H89" s="9">
        <v>3899</v>
      </c>
      <c r="I89" s="1">
        <v>4395</v>
      </c>
      <c r="J89" t="s">
        <v>589</v>
      </c>
      <c r="K89" s="1">
        <v>5873</v>
      </c>
    </row>
    <row r="90" spans="1:11">
      <c r="A90" t="s">
        <v>340</v>
      </c>
      <c r="B90" t="s">
        <v>109</v>
      </c>
      <c r="C90" s="11">
        <v>1341</v>
      </c>
      <c r="D90">
        <v>37.5</v>
      </c>
      <c r="E90" s="9">
        <v>15487</v>
      </c>
      <c r="F90" s="4">
        <v>1976</v>
      </c>
      <c r="H90" s="9">
        <v>12939</v>
      </c>
      <c r="I90" s="1">
        <v>12831</v>
      </c>
      <c r="J90" t="s">
        <v>590</v>
      </c>
      <c r="K90" s="1">
        <v>1426</v>
      </c>
    </row>
    <row r="91" spans="1:11">
      <c r="A91" t="s">
        <v>343</v>
      </c>
      <c r="B91" t="s">
        <v>112</v>
      </c>
      <c r="C91" s="11">
        <v>1347</v>
      </c>
      <c r="D91">
        <v>49</v>
      </c>
      <c r="E91" s="9">
        <v>3022</v>
      </c>
      <c r="F91" s="4">
        <v>2000</v>
      </c>
      <c r="H91" s="9">
        <v>1523</v>
      </c>
      <c r="I91" s="1">
        <v>1645</v>
      </c>
      <c r="J91" t="s">
        <v>591</v>
      </c>
      <c r="K91">
        <v>972</v>
      </c>
    </row>
    <row r="92" spans="1:11" s="38" customFormat="1">
      <c r="A92" s="38" t="s">
        <v>342</v>
      </c>
      <c r="B92" s="38" t="s">
        <v>74</v>
      </c>
      <c r="C92" s="139">
        <v>1364</v>
      </c>
      <c r="D92" s="38">
        <v>21</v>
      </c>
      <c r="E92" s="140">
        <v>2552</v>
      </c>
      <c r="F92" s="39">
        <v>1977</v>
      </c>
      <c r="G92" s="38">
        <v>2002</v>
      </c>
      <c r="H92" s="140">
        <v>3720</v>
      </c>
      <c r="I92" s="63">
        <v>3290</v>
      </c>
      <c r="J92" s="38" t="s">
        <v>592</v>
      </c>
      <c r="K92" s="63">
        <v>1023</v>
      </c>
    </row>
    <row r="93" spans="1:11">
      <c r="A93" t="s">
        <v>344</v>
      </c>
      <c r="B93" t="s">
        <v>248</v>
      </c>
      <c r="C93" s="11">
        <v>1426</v>
      </c>
      <c r="D93">
        <v>20</v>
      </c>
      <c r="E93" s="9">
        <v>1075</v>
      </c>
      <c r="F93" s="4">
        <v>1962</v>
      </c>
      <c r="H93" s="9">
        <v>3364</v>
      </c>
      <c r="I93" s="1">
        <v>3490</v>
      </c>
      <c r="J93" t="s">
        <v>593</v>
      </c>
      <c r="K93" s="1">
        <v>5912</v>
      </c>
    </row>
    <row r="95" spans="1:11" ht="24.75" customHeight="1">
      <c r="A95" s="183" t="s">
        <v>0</v>
      </c>
      <c r="B95" s="183"/>
    </row>
    <row r="96" spans="1:11">
      <c r="A96" t="s">
        <v>1091</v>
      </c>
    </row>
    <row r="97" spans="1:11">
      <c r="A97" t="s">
        <v>310</v>
      </c>
    </row>
    <row r="98" spans="1:11">
      <c r="A98" t="s">
        <v>345</v>
      </c>
      <c r="B98" t="s">
        <v>109</v>
      </c>
      <c r="C98" s="11">
        <v>1461</v>
      </c>
      <c r="D98">
        <v>24</v>
      </c>
      <c r="E98" s="9">
        <v>1674</v>
      </c>
      <c r="F98" s="4">
        <v>1991</v>
      </c>
      <c r="H98" s="9">
        <v>16264</v>
      </c>
      <c r="I98" s="1">
        <v>13220</v>
      </c>
      <c r="J98" t="s">
        <v>594</v>
      </c>
      <c r="K98" s="1">
        <v>7608</v>
      </c>
    </row>
    <row r="99" spans="1:11">
      <c r="A99" t="s">
        <v>378</v>
      </c>
      <c r="B99" t="s">
        <v>102</v>
      </c>
      <c r="C99" s="11">
        <v>1546</v>
      </c>
      <c r="D99">
        <v>38</v>
      </c>
      <c r="E99" s="9">
        <v>8000</v>
      </c>
      <c r="F99" s="4">
        <v>2002</v>
      </c>
      <c r="H99" s="9">
        <v>10870</v>
      </c>
      <c r="I99" s="1">
        <v>11969</v>
      </c>
      <c r="J99" t="s">
        <v>595</v>
      </c>
      <c r="K99">
        <v>394</v>
      </c>
    </row>
    <row r="100" spans="1:11">
      <c r="A100" t="s">
        <v>358</v>
      </c>
      <c r="B100" t="s">
        <v>72</v>
      </c>
      <c r="C100" s="11">
        <v>1551</v>
      </c>
      <c r="D100">
        <v>45</v>
      </c>
      <c r="E100" s="4" t="s">
        <v>240</v>
      </c>
      <c r="F100" s="4" t="s">
        <v>240</v>
      </c>
      <c r="H100" s="9">
        <v>11540</v>
      </c>
      <c r="I100" s="1">
        <v>7800</v>
      </c>
      <c r="J100" t="s">
        <v>596</v>
      </c>
      <c r="K100">
        <v>108</v>
      </c>
    </row>
    <row r="101" spans="1:11">
      <c r="A101" t="s">
        <v>351</v>
      </c>
      <c r="B101" t="s">
        <v>112</v>
      </c>
      <c r="C101" s="11">
        <v>1664</v>
      </c>
      <c r="D101">
        <v>45</v>
      </c>
      <c r="E101" s="9">
        <v>4044</v>
      </c>
      <c r="F101" s="4" t="s">
        <v>240</v>
      </c>
      <c r="G101">
        <v>2002</v>
      </c>
      <c r="H101" s="9">
        <v>24245</v>
      </c>
      <c r="I101" s="1">
        <v>27228</v>
      </c>
      <c r="J101" t="s">
        <v>597</v>
      </c>
      <c r="K101" s="1">
        <v>2434</v>
      </c>
    </row>
    <row r="102" spans="1:11">
      <c r="A102" t="s">
        <v>347</v>
      </c>
      <c r="B102" t="s">
        <v>249</v>
      </c>
      <c r="C102" s="11">
        <v>1674</v>
      </c>
      <c r="D102">
        <v>27.5</v>
      </c>
      <c r="E102" s="9">
        <v>6000</v>
      </c>
      <c r="F102" s="4">
        <v>2003</v>
      </c>
      <c r="H102" s="9">
        <v>12652</v>
      </c>
      <c r="I102" s="1">
        <v>13381</v>
      </c>
      <c r="J102" t="s">
        <v>598</v>
      </c>
      <c r="K102">
        <v>746</v>
      </c>
    </row>
    <row r="103" spans="1:11" s="38" customFormat="1">
      <c r="A103" s="38" t="s">
        <v>346</v>
      </c>
      <c r="B103" s="38" t="s">
        <v>90</v>
      </c>
      <c r="C103" s="139">
        <v>1680</v>
      </c>
      <c r="D103" s="38">
        <v>43.5</v>
      </c>
      <c r="E103" s="140">
        <v>3500</v>
      </c>
      <c r="F103" s="39">
        <v>1970</v>
      </c>
      <c r="G103" s="38">
        <v>2004</v>
      </c>
      <c r="H103" s="140">
        <v>8008</v>
      </c>
      <c r="I103" s="63">
        <v>8872</v>
      </c>
      <c r="J103" s="38" t="s">
        <v>599</v>
      </c>
      <c r="K103" s="38">
        <v>452</v>
      </c>
    </row>
    <row r="104" spans="1:11">
      <c r="A104" t="s">
        <v>463</v>
      </c>
      <c r="B104" t="s">
        <v>87</v>
      </c>
      <c r="C104" s="11">
        <v>1684</v>
      </c>
      <c r="D104">
        <v>43</v>
      </c>
      <c r="E104" s="9">
        <v>3150</v>
      </c>
      <c r="F104" s="4">
        <v>1999</v>
      </c>
      <c r="H104" s="9">
        <v>16351</v>
      </c>
      <c r="I104" s="1">
        <v>16886</v>
      </c>
      <c r="J104" t="s">
        <v>600</v>
      </c>
      <c r="K104">
        <v>578</v>
      </c>
    </row>
    <row r="105" spans="1:11">
      <c r="A105" t="s">
        <v>349</v>
      </c>
      <c r="B105" t="s">
        <v>84</v>
      </c>
      <c r="C105" s="11">
        <v>1693</v>
      </c>
      <c r="D105">
        <v>20</v>
      </c>
      <c r="E105" s="9">
        <v>1500</v>
      </c>
      <c r="F105" s="4" t="s">
        <v>240</v>
      </c>
      <c r="H105" s="4" t="s">
        <v>240</v>
      </c>
      <c r="I105" s="1">
        <v>4506</v>
      </c>
      <c r="J105" t="s">
        <v>601</v>
      </c>
      <c r="K105" s="1">
        <v>2932</v>
      </c>
    </row>
    <row r="106" spans="1:11">
      <c r="A106" t="s">
        <v>348</v>
      </c>
      <c r="B106" t="s">
        <v>106</v>
      </c>
      <c r="C106" s="11">
        <v>1696</v>
      </c>
      <c r="D106">
        <v>34</v>
      </c>
      <c r="E106" s="9">
        <v>5200</v>
      </c>
      <c r="F106" s="4">
        <v>1976</v>
      </c>
      <c r="G106">
        <v>2003</v>
      </c>
      <c r="H106" s="9">
        <v>8202</v>
      </c>
      <c r="I106" s="1">
        <v>8677</v>
      </c>
      <c r="J106" t="s">
        <v>602</v>
      </c>
      <c r="K106">
        <v>947</v>
      </c>
    </row>
    <row r="107" spans="1:11">
      <c r="A107" t="s">
        <v>350</v>
      </c>
      <c r="B107" t="s">
        <v>99</v>
      </c>
      <c r="C107" s="11">
        <v>1726</v>
      </c>
      <c r="D107">
        <v>50</v>
      </c>
      <c r="E107" s="9">
        <v>5200</v>
      </c>
      <c r="F107" s="4">
        <v>1975</v>
      </c>
      <c r="H107" s="9">
        <v>24555</v>
      </c>
      <c r="I107" s="1">
        <v>22191</v>
      </c>
      <c r="J107" t="s">
        <v>603</v>
      </c>
      <c r="K107">
        <v>126</v>
      </c>
    </row>
    <row r="108" spans="1:11">
      <c r="A108" t="s">
        <v>352</v>
      </c>
      <c r="B108" t="s">
        <v>70</v>
      </c>
      <c r="C108" s="11">
        <v>1840</v>
      </c>
      <c r="D108">
        <v>45.5</v>
      </c>
      <c r="E108" s="9">
        <v>7500</v>
      </c>
      <c r="F108" s="4" t="s">
        <v>240</v>
      </c>
      <c r="G108">
        <v>1994</v>
      </c>
      <c r="H108" s="9">
        <v>22264</v>
      </c>
      <c r="I108" s="1">
        <v>25438</v>
      </c>
      <c r="J108" t="s">
        <v>604</v>
      </c>
      <c r="K108" s="1">
        <v>1347</v>
      </c>
    </row>
    <row r="109" spans="1:11" s="38" customFormat="1">
      <c r="A109" s="38" t="s">
        <v>353</v>
      </c>
      <c r="B109" s="38" t="s">
        <v>97</v>
      </c>
      <c r="C109" s="139">
        <v>1872</v>
      </c>
      <c r="D109" s="38">
        <v>30</v>
      </c>
      <c r="E109" s="140">
        <v>2280</v>
      </c>
      <c r="F109" s="39">
        <v>1976</v>
      </c>
      <c r="H109" s="140">
        <v>9393</v>
      </c>
      <c r="I109" s="63">
        <v>11738</v>
      </c>
      <c r="J109" s="38" t="s">
        <v>605</v>
      </c>
      <c r="K109" s="63">
        <v>3465</v>
      </c>
    </row>
    <row r="110" spans="1:11">
      <c r="A110" t="s">
        <v>354</v>
      </c>
      <c r="B110" t="s">
        <v>104</v>
      </c>
      <c r="C110" s="11">
        <v>1910</v>
      </c>
      <c r="D110">
        <v>47</v>
      </c>
      <c r="E110" s="9">
        <v>8442</v>
      </c>
      <c r="F110" s="4">
        <v>1979</v>
      </c>
      <c r="G110">
        <v>2002</v>
      </c>
      <c r="H110" s="9">
        <v>23351</v>
      </c>
      <c r="I110" s="1">
        <v>20604</v>
      </c>
      <c r="J110" t="s">
        <v>606</v>
      </c>
      <c r="K110">
        <v>474</v>
      </c>
    </row>
    <row r="111" spans="1:11">
      <c r="A111" t="s">
        <v>355</v>
      </c>
      <c r="B111" t="s">
        <v>106</v>
      </c>
      <c r="C111" s="11">
        <v>1932</v>
      </c>
      <c r="D111">
        <v>20</v>
      </c>
      <c r="E111" s="9">
        <v>1400</v>
      </c>
      <c r="F111" s="4" t="s">
        <v>244</v>
      </c>
      <c r="H111" s="9">
        <v>1161</v>
      </c>
      <c r="I111" s="1">
        <v>968</v>
      </c>
      <c r="J111" t="s">
        <v>607</v>
      </c>
      <c r="K111" s="1">
        <v>3566</v>
      </c>
    </row>
    <row r="112" spans="1:11">
      <c r="A112" t="s">
        <v>356</v>
      </c>
      <c r="B112" t="s">
        <v>114</v>
      </c>
      <c r="C112" s="11">
        <v>1961</v>
      </c>
      <c r="D112">
        <v>26</v>
      </c>
      <c r="E112" s="9">
        <v>2540</v>
      </c>
      <c r="F112" s="4">
        <v>1977</v>
      </c>
      <c r="H112" s="9">
        <v>17066</v>
      </c>
      <c r="I112" s="1">
        <v>14246</v>
      </c>
      <c r="J112" t="s">
        <v>608</v>
      </c>
      <c r="K112">
        <v>452</v>
      </c>
    </row>
    <row r="113" spans="1:11">
      <c r="A113" t="s">
        <v>359</v>
      </c>
      <c r="B113" t="s">
        <v>78</v>
      </c>
      <c r="C113" s="11">
        <v>2021</v>
      </c>
      <c r="D113">
        <v>45</v>
      </c>
      <c r="E113" s="9">
        <v>6263</v>
      </c>
      <c r="F113" s="4">
        <v>1975</v>
      </c>
      <c r="H113" s="9">
        <v>12727</v>
      </c>
      <c r="I113" s="1">
        <v>13957</v>
      </c>
      <c r="J113" t="s">
        <v>609</v>
      </c>
      <c r="K113" s="1">
        <v>2326</v>
      </c>
    </row>
    <row r="114" spans="1:11">
      <c r="A114" t="s">
        <v>357</v>
      </c>
      <c r="B114" t="s">
        <v>108</v>
      </c>
      <c r="C114" s="11">
        <v>2025</v>
      </c>
      <c r="D114">
        <v>47</v>
      </c>
      <c r="E114" s="9">
        <v>4069</v>
      </c>
      <c r="F114" s="4" t="s">
        <v>240</v>
      </c>
      <c r="H114" s="9">
        <v>8252</v>
      </c>
      <c r="I114" s="1">
        <v>7848</v>
      </c>
      <c r="J114" t="s">
        <v>610</v>
      </c>
      <c r="K114">
        <v>317</v>
      </c>
    </row>
    <row r="115" spans="1:11" s="38" customFormat="1">
      <c r="A115" s="38" t="s">
        <v>360</v>
      </c>
      <c r="B115" s="38" t="s">
        <v>110</v>
      </c>
      <c r="C115" s="139">
        <v>2038</v>
      </c>
      <c r="D115" s="38">
        <v>40.5</v>
      </c>
      <c r="E115" s="140">
        <v>6136</v>
      </c>
      <c r="F115" s="39">
        <v>1975</v>
      </c>
      <c r="G115" s="38">
        <v>2003</v>
      </c>
      <c r="H115" s="140">
        <v>23615</v>
      </c>
      <c r="I115" s="63">
        <v>26077</v>
      </c>
      <c r="J115" s="38" t="s">
        <v>611</v>
      </c>
      <c r="K115" s="38">
        <v>212</v>
      </c>
    </row>
    <row r="116" spans="1:11">
      <c r="A116" t="s">
        <v>464</v>
      </c>
      <c r="B116" t="s">
        <v>87</v>
      </c>
      <c r="C116" s="11">
        <v>2040</v>
      </c>
      <c r="D116">
        <v>48</v>
      </c>
      <c r="E116" s="9">
        <v>10008</v>
      </c>
      <c r="F116" s="4">
        <v>2000</v>
      </c>
      <c r="H116" s="9">
        <v>74750</v>
      </c>
      <c r="I116" s="1">
        <v>72638</v>
      </c>
      <c r="J116" t="s">
        <v>612</v>
      </c>
      <c r="K116" s="1">
        <v>1810</v>
      </c>
    </row>
    <row r="117" spans="1:11">
      <c r="A117" t="s">
        <v>361</v>
      </c>
      <c r="B117" t="s">
        <v>250</v>
      </c>
      <c r="C117" s="11">
        <v>2071</v>
      </c>
      <c r="D117">
        <v>30</v>
      </c>
      <c r="E117" s="9">
        <v>2720</v>
      </c>
      <c r="F117" s="4">
        <v>1975</v>
      </c>
      <c r="H117" s="9">
        <v>10438</v>
      </c>
      <c r="I117" s="1">
        <v>9648</v>
      </c>
      <c r="J117" t="s">
        <v>613</v>
      </c>
      <c r="K117" s="1">
        <v>2242</v>
      </c>
    </row>
    <row r="118" spans="1:11">
      <c r="A118" t="s">
        <v>362</v>
      </c>
      <c r="B118" t="s">
        <v>97</v>
      </c>
      <c r="C118" s="11">
        <v>2097</v>
      </c>
      <c r="D118">
        <v>33</v>
      </c>
      <c r="E118" s="9">
        <v>3970</v>
      </c>
      <c r="F118" s="4">
        <v>1976</v>
      </c>
      <c r="H118" s="9">
        <v>26213</v>
      </c>
      <c r="I118" s="1">
        <v>28102</v>
      </c>
      <c r="J118" t="s">
        <v>614</v>
      </c>
      <c r="K118" s="1">
        <v>1546</v>
      </c>
    </row>
    <row r="119" spans="1:11">
      <c r="A119" t="s">
        <v>364</v>
      </c>
      <c r="B119" t="s">
        <v>85</v>
      </c>
      <c r="C119" s="11">
        <v>2097</v>
      </c>
      <c r="D119">
        <v>40</v>
      </c>
      <c r="E119" s="4" t="s">
        <v>240</v>
      </c>
      <c r="F119" s="4" t="s">
        <v>240</v>
      </c>
      <c r="H119" s="9">
        <v>16053</v>
      </c>
      <c r="I119" s="1">
        <v>15127</v>
      </c>
      <c r="J119" t="s">
        <v>615</v>
      </c>
      <c r="K119" s="1">
        <v>2396</v>
      </c>
    </row>
    <row r="120" spans="1:11">
      <c r="A120" t="s">
        <v>363</v>
      </c>
      <c r="B120" t="s">
        <v>83</v>
      </c>
      <c r="C120" s="11">
        <v>2102</v>
      </c>
      <c r="D120">
        <v>8</v>
      </c>
      <c r="E120" s="4">
        <v>800</v>
      </c>
      <c r="F120" s="4">
        <v>2001</v>
      </c>
      <c r="H120" s="9">
        <v>3207</v>
      </c>
      <c r="I120" s="1">
        <v>3312</v>
      </c>
      <c r="J120" t="s">
        <v>616</v>
      </c>
      <c r="K120" s="1">
        <v>4750</v>
      </c>
    </row>
    <row r="121" spans="1:11" s="38" customFormat="1">
      <c r="A121" s="38" t="s">
        <v>366</v>
      </c>
      <c r="B121" s="38" t="s">
        <v>88</v>
      </c>
      <c r="C121" s="139">
        <v>2164</v>
      </c>
      <c r="D121" s="38">
        <v>45.5</v>
      </c>
      <c r="E121" s="140">
        <v>3359</v>
      </c>
      <c r="F121" s="39">
        <v>1978</v>
      </c>
      <c r="G121" s="63">
        <v>1999</v>
      </c>
      <c r="H121" s="140">
        <v>28788</v>
      </c>
      <c r="I121" s="63">
        <v>21336</v>
      </c>
      <c r="J121" s="38" t="s">
        <v>617</v>
      </c>
      <c r="K121" s="63">
        <v>5987</v>
      </c>
    </row>
    <row r="122" spans="1:11">
      <c r="A122" t="s">
        <v>866</v>
      </c>
      <c r="B122" t="s">
        <v>74</v>
      </c>
      <c r="C122" s="11">
        <v>2198</v>
      </c>
      <c r="D122">
        <v>30</v>
      </c>
      <c r="E122" s="9">
        <v>7168</v>
      </c>
      <c r="F122" s="4">
        <v>1969</v>
      </c>
      <c r="G122">
        <v>2002</v>
      </c>
      <c r="H122" s="9">
        <v>4707</v>
      </c>
      <c r="I122" s="1">
        <v>5362</v>
      </c>
      <c r="J122" t="s">
        <v>618</v>
      </c>
      <c r="K122">
        <v>393</v>
      </c>
    </row>
    <row r="123" spans="1:11">
      <c r="A123" t="s">
        <v>385</v>
      </c>
      <c r="B123" t="s">
        <v>86</v>
      </c>
      <c r="C123" s="11">
        <v>2208</v>
      </c>
      <c r="D123">
        <v>10</v>
      </c>
      <c r="E123" s="9">
        <v>1242</v>
      </c>
      <c r="F123" s="4">
        <v>1959</v>
      </c>
      <c r="H123" s="9">
        <v>1375</v>
      </c>
      <c r="I123" s="1">
        <v>1128</v>
      </c>
      <c r="J123" t="s">
        <v>619</v>
      </c>
      <c r="K123" s="1">
        <v>1480</v>
      </c>
    </row>
    <row r="124" spans="1:11">
      <c r="A124" t="s">
        <v>369</v>
      </c>
      <c r="B124" t="s">
        <v>88</v>
      </c>
      <c r="C124" s="11">
        <v>2228</v>
      </c>
      <c r="D124">
        <v>45.5</v>
      </c>
      <c r="E124" s="9">
        <v>2762</v>
      </c>
      <c r="F124" s="4">
        <v>1976</v>
      </c>
      <c r="H124" s="9">
        <v>13795</v>
      </c>
      <c r="I124" s="1">
        <v>13270</v>
      </c>
      <c r="J124" t="s">
        <v>620</v>
      </c>
      <c r="K124" s="1">
        <v>3882</v>
      </c>
    </row>
    <row r="125" spans="1:11">
      <c r="A125" t="s">
        <v>365</v>
      </c>
      <c r="B125" t="s">
        <v>84</v>
      </c>
      <c r="C125" s="11">
        <v>2242</v>
      </c>
      <c r="D125">
        <v>40</v>
      </c>
      <c r="E125" s="9">
        <v>2485</v>
      </c>
      <c r="F125" s="4" t="s">
        <v>240</v>
      </c>
      <c r="I125" s="9" t="s">
        <v>240</v>
      </c>
      <c r="J125" t="s">
        <v>621</v>
      </c>
      <c r="K125">
        <v>114</v>
      </c>
    </row>
    <row r="126" spans="1:11">
      <c r="A126" t="s">
        <v>367</v>
      </c>
      <c r="B126" t="s">
        <v>106</v>
      </c>
      <c r="C126" s="11">
        <v>2326</v>
      </c>
      <c r="D126">
        <v>30</v>
      </c>
      <c r="E126" s="9">
        <v>3844</v>
      </c>
      <c r="F126" s="4">
        <v>1975</v>
      </c>
      <c r="H126" s="9">
        <v>5744</v>
      </c>
      <c r="I126" s="1">
        <v>6335</v>
      </c>
      <c r="J126" t="s">
        <v>622</v>
      </c>
      <c r="K126" s="1">
        <v>11681</v>
      </c>
    </row>
    <row r="127" spans="1:11" s="38" customFormat="1">
      <c r="A127" s="38" t="s">
        <v>368</v>
      </c>
      <c r="B127" s="38" t="s">
        <v>108</v>
      </c>
      <c r="C127" s="139">
        <v>2332</v>
      </c>
      <c r="D127" s="38">
        <v>31</v>
      </c>
      <c r="E127" s="140">
        <v>3110</v>
      </c>
      <c r="F127" s="39" t="s">
        <v>240</v>
      </c>
      <c r="H127" s="140">
        <v>16518</v>
      </c>
      <c r="I127" s="63">
        <v>15041</v>
      </c>
      <c r="J127" s="38" t="s">
        <v>623</v>
      </c>
      <c r="K127" s="38">
        <v>344</v>
      </c>
    </row>
    <row r="128" spans="1:11">
      <c r="A128" t="s">
        <v>379</v>
      </c>
      <c r="B128" t="s">
        <v>109</v>
      </c>
      <c r="C128" s="11">
        <v>2396</v>
      </c>
      <c r="D128">
        <v>41.5</v>
      </c>
      <c r="E128" s="9">
        <v>2600</v>
      </c>
      <c r="F128" s="4">
        <v>1987</v>
      </c>
      <c r="G128">
        <v>1998</v>
      </c>
      <c r="H128" s="9">
        <v>26377</v>
      </c>
      <c r="I128" s="1">
        <v>25250</v>
      </c>
      <c r="J128" t="s">
        <v>624</v>
      </c>
      <c r="K128">
        <v>286</v>
      </c>
    </row>
    <row r="129" spans="1:11">
      <c r="A129" t="s">
        <v>374</v>
      </c>
      <c r="B129" t="s">
        <v>83</v>
      </c>
      <c r="C129" s="11">
        <v>2414</v>
      </c>
      <c r="D129">
        <v>20</v>
      </c>
      <c r="E129" s="9">
        <v>2000</v>
      </c>
      <c r="F129" s="4">
        <v>1977</v>
      </c>
      <c r="H129" s="9">
        <v>13239</v>
      </c>
      <c r="I129" s="1">
        <v>15168</v>
      </c>
      <c r="J129" t="s">
        <v>625</v>
      </c>
      <c r="K129">
        <v>285</v>
      </c>
    </row>
    <row r="130" spans="1:11">
      <c r="A130" t="s">
        <v>370</v>
      </c>
      <c r="B130" t="s">
        <v>80</v>
      </c>
      <c r="C130" s="11">
        <v>2434</v>
      </c>
      <c r="D130">
        <v>15</v>
      </c>
      <c r="E130" s="9">
        <v>3200</v>
      </c>
      <c r="F130" s="4">
        <v>1972</v>
      </c>
      <c r="G130">
        <v>2004</v>
      </c>
      <c r="H130" s="9">
        <v>6338</v>
      </c>
      <c r="I130" s="1">
        <v>10067</v>
      </c>
      <c r="J130" t="s">
        <v>626</v>
      </c>
      <c r="K130" s="1">
        <v>1073</v>
      </c>
    </row>
    <row r="131" spans="1:11">
      <c r="A131" t="s">
        <v>381</v>
      </c>
      <c r="B131" t="s">
        <v>113</v>
      </c>
      <c r="C131" s="11">
        <v>2458</v>
      </c>
      <c r="D131">
        <v>47</v>
      </c>
      <c r="E131" s="9">
        <v>8723</v>
      </c>
      <c r="F131" s="4">
        <v>1976</v>
      </c>
      <c r="G131">
        <v>2003</v>
      </c>
      <c r="H131" s="9">
        <v>95341</v>
      </c>
      <c r="I131" s="1">
        <v>92877</v>
      </c>
      <c r="J131" t="s">
        <v>627</v>
      </c>
      <c r="K131">
        <v>201</v>
      </c>
    </row>
    <row r="132" spans="1:11">
      <c r="A132" t="s">
        <v>372</v>
      </c>
      <c r="B132" t="s">
        <v>73</v>
      </c>
      <c r="C132" s="11">
        <v>2461</v>
      </c>
      <c r="D132">
        <v>40</v>
      </c>
      <c r="E132" s="9">
        <v>5000</v>
      </c>
      <c r="F132" s="4">
        <v>1907</v>
      </c>
      <c r="G132">
        <v>2003</v>
      </c>
      <c r="H132" s="9">
        <v>24409</v>
      </c>
      <c r="I132" s="1">
        <v>9486</v>
      </c>
      <c r="J132" t="s">
        <v>628</v>
      </c>
      <c r="K132" s="1">
        <v>1252</v>
      </c>
    </row>
    <row r="133" spans="1:11" s="38" customFormat="1">
      <c r="A133" s="38" t="s">
        <v>373</v>
      </c>
      <c r="B133" s="38" t="s">
        <v>85</v>
      </c>
      <c r="C133" s="139">
        <v>2463</v>
      </c>
      <c r="D133" s="38">
        <v>45</v>
      </c>
      <c r="E133" s="140">
        <v>5300</v>
      </c>
      <c r="F133" s="39">
        <v>1977</v>
      </c>
      <c r="G133" s="38">
        <v>2000</v>
      </c>
      <c r="H133" s="140">
        <v>20954</v>
      </c>
      <c r="I133" s="63">
        <v>19202</v>
      </c>
      <c r="J133" s="38" t="s">
        <v>629</v>
      </c>
      <c r="K133" s="63">
        <v>41633</v>
      </c>
    </row>
    <row r="134" spans="1:11">
      <c r="A134" t="s">
        <v>371</v>
      </c>
      <c r="B134" t="s">
        <v>92</v>
      </c>
      <c r="C134" s="11">
        <v>2486</v>
      </c>
      <c r="D134">
        <v>48</v>
      </c>
      <c r="E134" s="9">
        <v>5000</v>
      </c>
      <c r="F134" s="4">
        <v>1966</v>
      </c>
      <c r="G134">
        <v>1998</v>
      </c>
      <c r="H134" s="9">
        <v>11635</v>
      </c>
      <c r="I134" s="1">
        <v>11371</v>
      </c>
      <c r="J134" t="s">
        <v>630</v>
      </c>
      <c r="K134" s="1">
        <v>18425</v>
      </c>
    </row>
    <row r="135" spans="1:11">
      <c r="A135" t="s">
        <v>375</v>
      </c>
      <c r="B135" t="s">
        <v>109</v>
      </c>
      <c r="C135" s="11">
        <v>2555</v>
      </c>
      <c r="D135">
        <v>44</v>
      </c>
      <c r="E135" s="9">
        <v>3442</v>
      </c>
      <c r="F135" s="4">
        <v>1975</v>
      </c>
      <c r="G135">
        <v>2002</v>
      </c>
      <c r="H135" s="9">
        <v>33969</v>
      </c>
      <c r="I135" s="1">
        <v>30496</v>
      </c>
      <c r="J135" t="s">
        <v>631</v>
      </c>
      <c r="K135" s="1">
        <v>14879</v>
      </c>
    </row>
    <row r="136" spans="1:11">
      <c r="A136" t="s">
        <v>377</v>
      </c>
      <c r="B136" t="s">
        <v>91</v>
      </c>
      <c r="C136" s="11">
        <v>2601</v>
      </c>
      <c r="D136">
        <v>36</v>
      </c>
      <c r="E136" s="9">
        <v>5000</v>
      </c>
      <c r="F136" s="4">
        <v>1981</v>
      </c>
      <c r="G136">
        <v>1993</v>
      </c>
      <c r="H136" s="9">
        <v>92458</v>
      </c>
      <c r="I136" s="1">
        <v>93205</v>
      </c>
      <c r="J136" t="s">
        <v>632</v>
      </c>
      <c r="K136" s="1">
        <v>5900</v>
      </c>
    </row>
    <row r="137" spans="1:11">
      <c r="A137" t="s">
        <v>376</v>
      </c>
      <c r="B137" t="s">
        <v>71</v>
      </c>
      <c r="C137" s="11">
        <v>2663</v>
      </c>
      <c r="D137">
        <v>41</v>
      </c>
      <c r="E137" s="9">
        <v>4320</v>
      </c>
      <c r="F137" s="4">
        <v>1974</v>
      </c>
      <c r="G137">
        <v>2000</v>
      </c>
      <c r="H137" s="9">
        <v>22549</v>
      </c>
      <c r="I137" s="1">
        <v>21029</v>
      </c>
      <c r="J137" t="s">
        <v>633</v>
      </c>
      <c r="K137" s="1">
        <v>4272</v>
      </c>
    </row>
    <row r="138" spans="1:11">
      <c r="A138" t="s">
        <v>380</v>
      </c>
      <c r="B138" t="s">
        <v>100</v>
      </c>
      <c r="C138" s="11">
        <v>2683</v>
      </c>
      <c r="D138">
        <v>45</v>
      </c>
      <c r="E138" s="9">
        <v>4000</v>
      </c>
      <c r="F138" s="4">
        <v>1979</v>
      </c>
      <c r="G138">
        <v>1995</v>
      </c>
      <c r="H138" s="9">
        <v>9364</v>
      </c>
      <c r="I138" s="1">
        <v>12105</v>
      </c>
      <c r="J138" t="s">
        <v>634</v>
      </c>
      <c r="K138" s="1">
        <v>71127</v>
      </c>
    </row>
    <row r="139" spans="1:11" s="38" customFormat="1">
      <c r="A139" s="38" t="s">
        <v>382</v>
      </c>
      <c r="B139" s="38" t="s">
        <v>83</v>
      </c>
      <c r="C139" s="139">
        <v>2926</v>
      </c>
      <c r="D139" s="38">
        <v>28</v>
      </c>
      <c r="E139" s="140">
        <v>5000</v>
      </c>
      <c r="F139" s="39">
        <v>1977</v>
      </c>
      <c r="H139" s="140">
        <v>31005</v>
      </c>
      <c r="I139" s="63">
        <v>28075</v>
      </c>
      <c r="J139" s="38" t="s">
        <v>635</v>
      </c>
      <c r="K139" s="38">
        <v>633</v>
      </c>
    </row>
    <row r="140" spans="1:11">
      <c r="A140" t="s">
        <v>383</v>
      </c>
      <c r="B140" t="s">
        <v>108</v>
      </c>
      <c r="C140" s="11">
        <v>2932</v>
      </c>
      <c r="D140">
        <v>45</v>
      </c>
      <c r="E140" s="9">
        <v>4680</v>
      </c>
      <c r="F140" s="4">
        <v>1934</v>
      </c>
      <c r="G140">
        <v>1993</v>
      </c>
      <c r="H140" s="9">
        <v>23661</v>
      </c>
      <c r="I140" s="1">
        <v>21903</v>
      </c>
      <c r="J140" t="s">
        <v>636</v>
      </c>
      <c r="K140" s="1">
        <v>1183</v>
      </c>
    </row>
    <row r="142" spans="1:11" ht="1.5" customHeight="1">
      <c r="J142" t="s">
        <v>638</v>
      </c>
      <c r="K142" s="1">
        <v>44779</v>
      </c>
    </row>
    <row r="143" spans="1:11" ht="26.25" customHeight="1">
      <c r="A143" s="183" t="s">
        <v>0</v>
      </c>
      <c r="B143" s="183"/>
      <c r="J143" t="s">
        <v>639</v>
      </c>
      <c r="K143" s="1">
        <v>42475</v>
      </c>
    </row>
    <row r="144" spans="1:11">
      <c r="A144" t="s">
        <v>1091</v>
      </c>
      <c r="J144" t="s">
        <v>640</v>
      </c>
      <c r="K144" s="1">
        <v>2304</v>
      </c>
    </row>
    <row r="145" spans="1:11">
      <c r="A145" t="s">
        <v>310</v>
      </c>
      <c r="J145" t="s">
        <v>641</v>
      </c>
      <c r="K145" s="1">
        <v>4400</v>
      </c>
    </row>
    <row r="146" spans="1:11">
      <c r="A146" t="s">
        <v>384</v>
      </c>
      <c r="B146" t="s">
        <v>97</v>
      </c>
      <c r="C146" s="11">
        <v>3056</v>
      </c>
      <c r="D146">
        <v>35</v>
      </c>
      <c r="E146" s="9">
        <v>3580</v>
      </c>
      <c r="F146" s="4">
        <v>1914</v>
      </c>
      <c r="G146">
        <v>1986</v>
      </c>
      <c r="H146" s="9">
        <v>23963</v>
      </c>
      <c r="I146" s="1">
        <v>27589</v>
      </c>
      <c r="J146" t="s">
        <v>637</v>
      </c>
      <c r="K146">
        <v>476</v>
      </c>
    </row>
    <row r="147" spans="1:11">
      <c r="A147" t="s">
        <v>386</v>
      </c>
      <c r="B147" t="s">
        <v>114</v>
      </c>
      <c r="C147" s="11">
        <v>3059</v>
      </c>
      <c r="D147">
        <v>51</v>
      </c>
      <c r="E147" s="9">
        <v>9150</v>
      </c>
      <c r="F147" s="4">
        <v>1970</v>
      </c>
      <c r="G147">
        <v>1995</v>
      </c>
      <c r="H147" s="9">
        <v>67306</v>
      </c>
      <c r="I147" s="1">
        <v>63376</v>
      </c>
      <c r="K147" s="1"/>
    </row>
    <row r="148" spans="1:11">
      <c r="A148" t="s">
        <v>387</v>
      </c>
      <c r="B148" t="s">
        <v>80</v>
      </c>
      <c r="C148" s="11">
        <v>3234</v>
      </c>
      <c r="D148">
        <v>15</v>
      </c>
      <c r="E148" s="9">
        <v>4286</v>
      </c>
      <c r="F148" s="4">
        <v>1927</v>
      </c>
      <c r="G148">
        <v>1979</v>
      </c>
      <c r="H148" s="9">
        <v>6018</v>
      </c>
      <c r="I148" s="1">
        <v>6160</v>
      </c>
      <c r="K148" s="1"/>
    </row>
    <row r="149" spans="1:11">
      <c r="A149" t="s">
        <v>389</v>
      </c>
      <c r="B149" t="s">
        <v>114</v>
      </c>
      <c r="C149" s="11">
        <v>3321</v>
      </c>
      <c r="D149">
        <v>40</v>
      </c>
      <c r="E149" s="9">
        <v>4045</v>
      </c>
      <c r="F149" s="4">
        <v>1979</v>
      </c>
      <c r="H149" s="9">
        <v>17852</v>
      </c>
      <c r="I149" s="1">
        <v>16735</v>
      </c>
      <c r="K149" s="1"/>
    </row>
    <row r="150" spans="1:11">
      <c r="A150" t="s">
        <v>388</v>
      </c>
      <c r="B150" t="s">
        <v>101</v>
      </c>
      <c r="C150" s="11">
        <v>3437</v>
      </c>
      <c r="D150">
        <v>16</v>
      </c>
      <c r="E150" s="9">
        <v>1315</v>
      </c>
      <c r="F150" s="4">
        <v>1970</v>
      </c>
      <c r="H150" s="9">
        <v>4064</v>
      </c>
      <c r="I150" s="1">
        <v>3769</v>
      </c>
      <c r="K150" s="1"/>
    </row>
    <row r="151" spans="1:11" s="38" customFormat="1">
      <c r="A151" s="38" t="s">
        <v>391</v>
      </c>
      <c r="B151" s="38" t="s">
        <v>98</v>
      </c>
      <c r="C151" s="139">
        <v>3465</v>
      </c>
      <c r="D151" s="38">
        <v>19</v>
      </c>
      <c r="E151" s="39">
        <v>255</v>
      </c>
      <c r="F151" s="39" t="s">
        <v>240</v>
      </c>
      <c r="G151" s="38" t="s">
        <v>241</v>
      </c>
      <c r="H151" s="140">
        <v>8753</v>
      </c>
      <c r="I151" s="63">
        <v>8510</v>
      </c>
      <c r="J151" s="38" t="s">
        <v>642</v>
      </c>
      <c r="K151" s="38">
        <v>840</v>
      </c>
    </row>
    <row r="152" spans="1:11">
      <c r="A152" t="s">
        <v>390</v>
      </c>
      <c r="B152" t="s">
        <v>109</v>
      </c>
      <c r="C152" s="11">
        <v>3482</v>
      </c>
      <c r="D152">
        <v>37.5</v>
      </c>
      <c r="E152" s="9">
        <v>5095</v>
      </c>
      <c r="F152" s="4">
        <v>1970</v>
      </c>
      <c r="G152">
        <v>1991</v>
      </c>
      <c r="H152" s="9">
        <v>18506</v>
      </c>
      <c r="I152" s="1">
        <v>19670</v>
      </c>
      <c r="J152" t="s">
        <v>643</v>
      </c>
      <c r="K152">
        <v>778</v>
      </c>
    </row>
    <row r="153" spans="1:11">
      <c r="A153" t="s">
        <v>393</v>
      </c>
      <c r="B153" t="s">
        <v>251</v>
      </c>
      <c r="C153" s="11">
        <v>3677</v>
      </c>
      <c r="D153">
        <v>40</v>
      </c>
      <c r="E153" s="9">
        <v>3331</v>
      </c>
      <c r="F153" s="4">
        <v>1957</v>
      </c>
      <c r="G153">
        <v>2002</v>
      </c>
      <c r="H153" s="9">
        <v>7932</v>
      </c>
      <c r="I153" s="1">
        <v>10047</v>
      </c>
      <c r="J153" t="s">
        <v>644</v>
      </c>
      <c r="K153" s="1">
        <v>6812</v>
      </c>
    </row>
    <row r="154" spans="1:11">
      <c r="A154" t="s">
        <v>392</v>
      </c>
      <c r="B154" t="s">
        <v>78</v>
      </c>
      <c r="C154" s="11">
        <v>3699</v>
      </c>
      <c r="D154">
        <v>41</v>
      </c>
      <c r="E154" s="9">
        <v>4645</v>
      </c>
      <c r="F154" s="4">
        <v>1973</v>
      </c>
      <c r="G154">
        <v>2003</v>
      </c>
      <c r="H154" s="9">
        <v>9772</v>
      </c>
      <c r="I154" s="1">
        <v>10081</v>
      </c>
      <c r="J154" t="s">
        <v>645</v>
      </c>
      <c r="K154">
        <v>499</v>
      </c>
    </row>
    <row r="155" spans="1:11">
      <c r="A155" t="s">
        <v>396</v>
      </c>
      <c r="B155" t="s">
        <v>100</v>
      </c>
      <c r="C155" s="11">
        <v>3849</v>
      </c>
      <c r="D155">
        <v>45</v>
      </c>
      <c r="E155" s="9">
        <v>4120</v>
      </c>
      <c r="F155" s="4">
        <v>1975</v>
      </c>
      <c r="G155">
        <v>1992</v>
      </c>
      <c r="H155" s="9">
        <v>17025</v>
      </c>
      <c r="I155" s="1">
        <v>16020</v>
      </c>
      <c r="J155" t="s">
        <v>646</v>
      </c>
      <c r="K155">
        <v>565</v>
      </c>
    </row>
    <row r="156" spans="1:11">
      <c r="A156" t="s">
        <v>394</v>
      </c>
      <c r="B156" t="s">
        <v>107</v>
      </c>
      <c r="C156" s="11">
        <v>3882</v>
      </c>
      <c r="D156">
        <v>32</v>
      </c>
      <c r="E156" s="9">
        <v>8663</v>
      </c>
      <c r="F156" s="4">
        <v>1965</v>
      </c>
      <c r="G156">
        <v>1992</v>
      </c>
      <c r="H156" s="9">
        <v>20178</v>
      </c>
      <c r="I156" s="1">
        <v>20905</v>
      </c>
      <c r="J156" t="s">
        <v>647</v>
      </c>
      <c r="K156" s="1">
        <v>3046</v>
      </c>
    </row>
    <row r="157" spans="1:11" s="38" customFormat="1">
      <c r="A157" s="38" t="s">
        <v>395</v>
      </c>
      <c r="B157" s="38" t="s">
        <v>97</v>
      </c>
      <c r="C157" s="139">
        <v>4079</v>
      </c>
      <c r="D157" s="38">
        <v>35</v>
      </c>
      <c r="E157" s="140">
        <v>3940</v>
      </c>
      <c r="F157" s="39">
        <v>1909</v>
      </c>
      <c r="G157" s="38">
        <v>2001</v>
      </c>
      <c r="H157" s="140">
        <v>19105</v>
      </c>
      <c r="I157" s="63">
        <v>21043</v>
      </c>
      <c r="J157" s="38" t="s">
        <v>648</v>
      </c>
      <c r="K157" s="63">
        <v>3437</v>
      </c>
    </row>
    <row r="158" spans="1:11">
      <c r="A158" t="s">
        <v>397</v>
      </c>
      <c r="B158" t="s">
        <v>109</v>
      </c>
      <c r="C158" s="11">
        <v>4200</v>
      </c>
      <c r="D158">
        <v>49</v>
      </c>
      <c r="E158" s="9">
        <v>10540</v>
      </c>
      <c r="F158" s="4">
        <v>1975</v>
      </c>
      <c r="G158">
        <v>1992</v>
      </c>
      <c r="H158" s="9">
        <v>45076</v>
      </c>
      <c r="I158" s="1">
        <v>38236</v>
      </c>
      <c r="J158" t="s">
        <v>649</v>
      </c>
      <c r="K158" s="1">
        <v>7957</v>
      </c>
    </row>
    <row r="159" spans="1:11">
      <c r="A159" t="s">
        <v>398</v>
      </c>
      <c r="B159" t="s">
        <v>252</v>
      </c>
      <c r="C159" s="11">
        <v>4400</v>
      </c>
      <c r="D159">
        <v>43.5</v>
      </c>
      <c r="E159" s="9">
        <v>7069</v>
      </c>
      <c r="F159" s="4">
        <v>1978</v>
      </c>
      <c r="H159" s="4" t="s">
        <v>240</v>
      </c>
      <c r="I159" s="1">
        <v>21124</v>
      </c>
      <c r="J159" t="s">
        <v>650</v>
      </c>
      <c r="K159" s="1">
        <v>14099</v>
      </c>
    </row>
    <row r="160" spans="1:11">
      <c r="A160" t="s">
        <v>399</v>
      </c>
      <c r="B160" t="s">
        <v>108</v>
      </c>
      <c r="C160" s="11">
        <v>4637</v>
      </c>
      <c r="D160">
        <v>48</v>
      </c>
      <c r="E160" s="9">
        <v>10368</v>
      </c>
      <c r="F160" s="4">
        <v>1968</v>
      </c>
      <c r="G160">
        <v>1995</v>
      </c>
      <c r="H160" s="9">
        <v>35937</v>
      </c>
      <c r="I160" s="1">
        <v>35964</v>
      </c>
      <c r="J160" t="s">
        <v>651</v>
      </c>
      <c r="K160" s="1">
        <v>4079</v>
      </c>
    </row>
    <row r="161" spans="1:11">
      <c r="A161" t="s">
        <v>407</v>
      </c>
      <c r="B161" t="s">
        <v>109</v>
      </c>
      <c r="C161" s="11">
        <v>4750</v>
      </c>
      <c r="D161">
        <v>60</v>
      </c>
      <c r="E161" s="9">
        <v>25562</v>
      </c>
      <c r="F161" s="4">
        <v>2003</v>
      </c>
      <c r="H161" s="9">
        <v>123549</v>
      </c>
      <c r="I161" s="1">
        <v>119176</v>
      </c>
      <c r="J161" t="s">
        <v>652</v>
      </c>
      <c r="K161">
        <v>985</v>
      </c>
    </row>
    <row r="162" spans="1:11">
      <c r="A162" t="s">
        <v>465</v>
      </c>
      <c r="B162" t="s">
        <v>113</v>
      </c>
      <c r="C162" s="11">
        <v>4910</v>
      </c>
      <c r="D162">
        <v>56</v>
      </c>
      <c r="E162" s="9">
        <v>7950</v>
      </c>
      <c r="F162" s="4">
        <v>1990</v>
      </c>
      <c r="H162" s="9">
        <v>72917</v>
      </c>
      <c r="I162" s="1">
        <v>70195</v>
      </c>
      <c r="J162" t="s">
        <v>653</v>
      </c>
      <c r="K162" s="1">
        <v>12066</v>
      </c>
    </row>
    <row r="163" spans="1:11" s="38" customFormat="1">
      <c r="A163" s="38" t="s">
        <v>400</v>
      </c>
      <c r="B163" s="38" t="s">
        <v>82</v>
      </c>
      <c r="C163" s="139">
        <v>5197</v>
      </c>
      <c r="D163" s="38">
        <v>49</v>
      </c>
      <c r="E163" s="140">
        <v>17000</v>
      </c>
      <c r="F163" s="39">
        <v>1934</v>
      </c>
      <c r="G163" s="38">
        <v>2003</v>
      </c>
      <c r="H163" s="140">
        <v>50173</v>
      </c>
      <c r="I163" s="63">
        <v>66844</v>
      </c>
      <c r="J163" s="38" t="s">
        <v>654</v>
      </c>
      <c r="K163" s="63">
        <v>1153</v>
      </c>
    </row>
    <row r="164" spans="1:11">
      <c r="A164" t="s">
        <v>404</v>
      </c>
      <c r="B164" t="s">
        <v>97</v>
      </c>
      <c r="C164" s="11">
        <v>5253</v>
      </c>
      <c r="D164">
        <v>50</v>
      </c>
      <c r="E164" s="9">
        <v>39400</v>
      </c>
      <c r="F164" s="4">
        <v>1975</v>
      </c>
      <c r="G164">
        <v>2002</v>
      </c>
      <c r="H164" s="9">
        <v>69311</v>
      </c>
      <c r="I164" s="1">
        <v>76156</v>
      </c>
      <c r="J164" t="s">
        <v>655</v>
      </c>
      <c r="K164">
        <v>768</v>
      </c>
    </row>
    <row r="165" spans="1:11">
      <c r="A165" t="s">
        <v>403</v>
      </c>
      <c r="B165" t="s">
        <v>114</v>
      </c>
      <c r="C165" s="11">
        <v>5478</v>
      </c>
      <c r="D165">
        <v>54</v>
      </c>
      <c r="E165" s="9">
        <v>5184</v>
      </c>
      <c r="F165" s="4">
        <v>1970</v>
      </c>
      <c r="H165" s="9">
        <v>27587</v>
      </c>
      <c r="I165" s="1">
        <v>26662</v>
      </c>
      <c r="J165" t="s">
        <v>656</v>
      </c>
      <c r="K165" s="1">
        <v>2208</v>
      </c>
    </row>
    <row r="166" spans="1:11">
      <c r="A166" t="s">
        <v>401</v>
      </c>
      <c r="B166" t="s">
        <v>108</v>
      </c>
      <c r="C166" s="11">
        <v>5482</v>
      </c>
      <c r="D166">
        <v>45</v>
      </c>
      <c r="E166" s="9">
        <v>6050</v>
      </c>
      <c r="F166" s="4">
        <v>1978</v>
      </c>
      <c r="H166" s="9">
        <v>39527</v>
      </c>
      <c r="I166" s="1">
        <v>38421</v>
      </c>
      <c r="J166" t="s">
        <v>657</v>
      </c>
      <c r="K166" s="1">
        <v>3059</v>
      </c>
    </row>
    <row r="167" spans="1:11">
      <c r="A167" t="s">
        <v>402</v>
      </c>
      <c r="B167" t="s">
        <v>101</v>
      </c>
      <c r="C167" s="11">
        <v>5502</v>
      </c>
      <c r="D167">
        <v>49</v>
      </c>
      <c r="E167" s="9">
        <v>1700</v>
      </c>
      <c r="F167" s="4">
        <v>1976</v>
      </c>
      <c r="H167" s="9">
        <v>15459</v>
      </c>
      <c r="I167" s="1">
        <v>14945</v>
      </c>
      <c r="J167" t="s">
        <v>658</v>
      </c>
      <c r="K167" s="1">
        <v>184256</v>
      </c>
    </row>
    <row r="168" spans="1:11">
      <c r="A168" t="s">
        <v>405</v>
      </c>
      <c r="B168" t="s">
        <v>84</v>
      </c>
      <c r="C168" s="11">
        <v>5873</v>
      </c>
      <c r="D168">
        <v>40</v>
      </c>
      <c r="E168" s="9">
        <v>7572</v>
      </c>
      <c r="F168" s="4">
        <v>1977</v>
      </c>
      <c r="G168">
        <v>2002</v>
      </c>
      <c r="H168" s="4" t="s">
        <v>240</v>
      </c>
      <c r="I168" s="1">
        <v>39641</v>
      </c>
      <c r="J168" t="s">
        <v>659</v>
      </c>
      <c r="K168" s="1">
        <v>183723</v>
      </c>
    </row>
    <row r="169" spans="1:11" s="38" customFormat="1">
      <c r="A169" s="38" t="s">
        <v>406</v>
      </c>
      <c r="B169" s="38" t="s">
        <v>109</v>
      </c>
      <c r="C169" s="139">
        <v>5987</v>
      </c>
      <c r="D169" s="38">
        <v>45.5</v>
      </c>
      <c r="E169" s="140">
        <v>7108</v>
      </c>
      <c r="F169" s="39">
        <v>1930</v>
      </c>
      <c r="G169" s="38">
        <v>1989</v>
      </c>
      <c r="H169" s="140">
        <v>39070</v>
      </c>
      <c r="I169" s="63">
        <v>34536</v>
      </c>
      <c r="J169" s="38" t="s">
        <v>660</v>
      </c>
      <c r="K169" s="38">
        <v>533</v>
      </c>
    </row>
    <row r="170" spans="1:11">
      <c r="A170" t="s">
        <v>410</v>
      </c>
      <c r="B170" t="s">
        <v>109</v>
      </c>
      <c r="C170" s="11">
        <v>6027</v>
      </c>
      <c r="D170">
        <v>50</v>
      </c>
      <c r="E170" s="9">
        <v>6720</v>
      </c>
      <c r="F170" s="4">
        <v>1992</v>
      </c>
      <c r="H170" s="9">
        <v>70677</v>
      </c>
      <c r="I170" s="1">
        <v>64807</v>
      </c>
      <c r="J170" t="s">
        <v>661</v>
      </c>
      <c r="K170">
        <v>0</v>
      </c>
    </row>
    <row r="171" spans="1:11">
      <c r="A171" t="s">
        <v>408</v>
      </c>
      <c r="B171" t="s">
        <v>106</v>
      </c>
      <c r="C171" s="11">
        <v>6415</v>
      </c>
      <c r="D171">
        <v>46</v>
      </c>
      <c r="E171" s="9">
        <v>5320</v>
      </c>
      <c r="F171" s="4">
        <v>1939</v>
      </c>
      <c r="G171">
        <v>1985</v>
      </c>
      <c r="H171" s="9">
        <v>18048</v>
      </c>
      <c r="I171" s="1">
        <v>32892</v>
      </c>
      <c r="J171" t="s">
        <v>662</v>
      </c>
      <c r="K171" s="1">
        <v>1701</v>
      </c>
    </row>
    <row r="172" spans="1:11">
      <c r="A172" t="s">
        <v>412</v>
      </c>
      <c r="B172" t="s">
        <v>111</v>
      </c>
      <c r="C172" s="11">
        <v>6579</v>
      </c>
      <c r="D172">
        <v>52</v>
      </c>
      <c r="E172" s="9">
        <v>7200</v>
      </c>
      <c r="F172" s="4">
        <v>1970</v>
      </c>
      <c r="G172">
        <v>1992</v>
      </c>
      <c r="H172" s="9">
        <v>78643</v>
      </c>
      <c r="I172" s="1">
        <v>81107</v>
      </c>
      <c r="J172" t="s">
        <v>663</v>
      </c>
      <c r="K172">
        <v>404</v>
      </c>
    </row>
    <row r="173" spans="1:11">
      <c r="A173" t="s">
        <v>409</v>
      </c>
      <c r="B173" t="s">
        <v>242</v>
      </c>
      <c r="C173" s="11">
        <v>6603</v>
      </c>
      <c r="D173">
        <v>55</v>
      </c>
      <c r="E173" s="9">
        <v>11500</v>
      </c>
      <c r="F173" s="4">
        <v>1975</v>
      </c>
      <c r="G173">
        <v>2002</v>
      </c>
      <c r="H173" s="9">
        <v>57405</v>
      </c>
      <c r="I173" s="1">
        <v>67355</v>
      </c>
      <c r="J173" t="s">
        <v>664</v>
      </c>
      <c r="K173">
        <v>830</v>
      </c>
    </row>
    <row r="174" spans="1:11">
      <c r="A174" t="s">
        <v>1031</v>
      </c>
      <c r="B174" t="s">
        <v>87</v>
      </c>
      <c r="C174" s="11">
        <v>6674</v>
      </c>
      <c r="D174">
        <v>48</v>
      </c>
      <c r="E174" s="9">
        <v>5000</v>
      </c>
      <c r="F174" s="4">
        <v>1975</v>
      </c>
      <c r="G174">
        <v>2003</v>
      </c>
      <c r="H174" s="9">
        <v>2759</v>
      </c>
      <c r="I174" s="1">
        <v>29355</v>
      </c>
      <c r="J174" t="s">
        <v>665</v>
      </c>
      <c r="K174" s="1">
        <v>2040</v>
      </c>
    </row>
    <row r="175" spans="1:11" s="38" customFormat="1">
      <c r="A175" s="38" t="s">
        <v>413</v>
      </c>
      <c r="B175" s="38" t="s">
        <v>113</v>
      </c>
      <c r="C175" s="139">
        <v>6676</v>
      </c>
      <c r="D175" s="38">
        <v>56</v>
      </c>
      <c r="E175" s="140">
        <v>8500</v>
      </c>
      <c r="F175" s="39">
        <v>1990</v>
      </c>
      <c r="H175" s="140">
        <v>92205</v>
      </c>
      <c r="I175" s="63">
        <v>96279</v>
      </c>
      <c r="J175" s="38" t="s">
        <v>666</v>
      </c>
      <c r="K175" s="63">
        <v>7372</v>
      </c>
    </row>
    <row r="176" spans="1:11">
      <c r="A176" t="s">
        <v>411</v>
      </c>
      <c r="B176" t="s">
        <v>110</v>
      </c>
      <c r="C176" s="11">
        <v>6682</v>
      </c>
      <c r="D176">
        <v>48.5</v>
      </c>
      <c r="E176" s="9">
        <v>10513</v>
      </c>
      <c r="F176" s="4">
        <v>1975</v>
      </c>
      <c r="G176">
        <v>1996</v>
      </c>
      <c r="H176" s="9">
        <v>120994</v>
      </c>
      <c r="I176" s="1">
        <v>119630</v>
      </c>
      <c r="J176" t="s">
        <v>667</v>
      </c>
      <c r="K176">
        <v>170</v>
      </c>
    </row>
    <row r="177" spans="1:11">
      <c r="A177" t="s">
        <v>421</v>
      </c>
      <c r="B177" t="s">
        <v>110</v>
      </c>
      <c r="C177" s="11">
        <v>6812</v>
      </c>
      <c r="D177">
        <v>51.5</v>
      </c>
      <c r="E177" s="9">
        <v>30000</v>
      </c>
      <c r="F177" s="4">
        <v>1968</v>
      </c>
      <c r="G177">
        <v>2003</v>
      </c>
      <c r="H177" s="9">
        <v>181017</v>
      </c>
      <c r="I177" s="1">
        <v>210216</v>
      </c>
      <c r="J177" t="s">
        <v>668</v>
      </c>
      <c r="K177">
        <v>408</v>
      </c>
    </row>
    <row r="178" spans="1:11">
      <c r="A178" t="s">
        <v>414</v>
      </c>
      <c r="B178" t="s">
        <v>106</v>
      </c>
      <c r="C178" s="11">
        <v>6956</v>
      </c>
      <c r="D178">
        <v>50</v>
      </c>
      <c r="E178" s="9">
        <v>8080</v>
      </c>
      <c r="F178" s="4">
        <v>1965</v>
      </c>
      <c r="G178">
        <v>1993</v>
      </c>
      <c r="H178" s="9">
        <v>43853</v>
      </c>
      <c r="I178" s="1">
        <v>46103</v>
      </c>
      <c r="J178" t="s">
        <v>669</v>
      </c>
      <c r="K178">
        <v>15</v>
      </c>
    </row>
    <row r="179" spans="1:11">
      <c r="A179" t="s">
        <v>415</v>
      </c>
      <c r="B179" t="s">
        <v>108</v>
      </c>
      <c r="C179" s="11">
        <v>7006</v>
      </c>
      <c r="D179">
        <v>43.5</v>
      </c>
      <c r="E179" s="9">
        <v>9000</v>
      </c>
      <c r="F179" s="4">
        <v>1967</v>
      </c>
      <c r="G179">
        <v>2003</v>
      </c>
      <c r="H179" s="9">
        <v>47729</v>
      </c>
      <c r="I179" s="1">
        <v>54637</v>
      </c>
      <c r="J179" t="s">
        <v>670</v>
      </c>
      <c r="K179">
        <v>393</v>
      </c>
    </row>
    <row r="180" spans="1:11">
      <c r="A180" t="s">
        <v>417</v>
      </c>
      <c r="B180" t="s">
        <v>110</v>
      </c>
      <c r="C180" s="11">
        <v>7113</v>
      </c>
      <c r="D180">
        <v>48.5</v>
      </c>
      <c r="E180" s="9">
        <v>16184</v>
      </c>
      <c r="F180" s="4">
        <v>1992</v>
      </c>
      <c r="G180">
        <v>2003</v>
      </c>
      <c r="H180" s="9">
        <v>165521</v>
      </c>
      <c r="I180" s="1">
        <v>145055</v>
      </c>
      <c r="J180" t="s">
        <v>671</v>
      </c>
      <c r="K180" s="1">
        <v>1967</v>
      </c>
    </row>
    <row r="181" spans="1:11" s="38" customFormat="1">
      <c r="A181" s="38" t="s">
        <v>867</v>
      </c>
      <c r="B181" s="38" t="s">
        <v>79</v>
      </c>
      <c r="C181" s="139">
        <v>7303</v>
      </c>
      <c r="D181" s="38">
        <v>47</v>
      </c>
      <c r="E181" s="140">
        <v>11554</v>
      </c>
      <c r="F181" s="39">
        <v>1976</v>
      </c>
      <c r="G181" s="38">
        <v>2003</v>
      </c>
      <c r="H181" s="140">
        <v>16286</v>
      </c>
      <c r="I181" s="63">
        <v>16269</v>
      </c>
      <c r="J181" s="38" t="s">
        <v>672</v>
      </c>
      <c r="K181" s="63">
        <v>4288</v>
      </c>
    </row>
    <row r="182" spans="1:11">
      <c r="A182" t="s">
        <v>416</v>
      </c>
      <c r="B182" t="s">
        <v>108</v>
      </c>
      <c r="C182" s="11">
        <v>7372</v>
      </c>
      <c r="D182">
        <v>53</v>
      </c>
      <c r="E182" s="9">
        <v>17487</v>
      </c>
      <c r="F182" s="4">
        <v>1968</v>
      </c>
      <c r="G182">
        <v>1979</v>
      </c>
      <c r="H182" s="9">
        <v>93334</v>
      </c>
      <c r="I182" s="1">
        <v>95784</v>
      </c>
      <c r="J182" t="s">
        <v>673</v>
      </c>
      <c r="K182" s="1">
        <v>18393</v>
      </c>
    </row>
    <row r="183" spans="1:11">
      <c r="A183" t="s">
        <v>419</v>
      </c>
      <c r="B183" t="s">
        <v>253</v>
      </c>
      <c r="C183" s="11">
        <v>7579</v>
      </c>
      <c r="D183">
        <v>52</v>
      </c>
      <c r="E183" s="9">
        <v>7000</v>
      </c>
      <c r="F183" s="4">
        <v>1994</v>
      </c>
      <c r="H183" s="9">
        <v>57917</v>
      </c>
      <c r="I183" s="1">
        <v>66925</v>
      </c>
      <c r="J183" t="s">
        <v>674</v>
      </c>
      <c r="K183" s="1">
        <v>1026</v>
      </c>
    </row>
    <row r="184" spans="1:11">
      <c r="A184" t="s">
        <v>420</v>
      </c>
      <c r="B184" t="s">
        <v>254</v>
      </c>
      <c r="C184" s="11">
        <v>7607</v>
      </c>
      <c r="D184">
        <v>52.5</v>
      </c>
      <c r="E184" s="9">
        <v>9000</v>
      </c>
      <c r="F184" s="4">
        <v>1983</v>
      </c>
      <c r="G184">
        <v>2000</v>
      </c>
      <c r="H184" s="9">
        <v>62690</v>
      </c>
      <c r="I184" s="1">
        <v>67086</v>
      </c>
      <c r="J184" t="s">
        <v>675</v>
      </c>
      <c r="K184">
        <v>50</v>
      </c>
    </row>
    <row r="185" spans="1:11">
      <c r="A185" t="s">
        <v>418</v>
      </c>
      <c r="B185" t="s">
        <v>111</v>
      </c>
      <c r="C185" s="11">
        <v>7608</v>
      </c>
      <c r="D185">
        <v>54</v>
      </c>
      <c r="E185" s="9">
        <v>6651</v>
      </c>
      <c r="F185" s="4">
        <v>1995</v>
      </c>
      <c r="H185" s="9">
        <v>113278</v>
      </c>
      <c r="I185" s="1">
        <v>111583</v>
      </c>
      <c r="J185" t="s">
        <v>676</v>
      </c>
      <c r="K185" s="1">
        <v>5502</v>
      </c>
    </row>
    <row r="186" spans="1:11">
      <c r="A186" t="s">
        <v>422</v>
      </c>
      <c r="B186" t="s">
        <v>89</v>
      </c>
      <c r="C186" s="11">
        <v>7957</v>
      </c>
      <c r="D186">
        <v>55</v>
      </c>
      <c r="E186" s="9">
        <v>4000</v>
      </c>
      <c r="F186" s="4">
        <v>1978</v>
      </c>
      <c r="G186">
        <v>2003</v>
      </c>
      <c r="H186" s="9">
        <v>11490</v>
      </c>
      <c r="I186" s="1">
        <v>15372</v>
      </c>
      <c r="J186" t="s">
        <v>677</v>
      </c>
      <c r="K186">
        <v>167</v>
      </c>
    </row>
    <row r="187" spans="1:11" s="38" customFormat="1">
      <c r="A187" s="38" t="s">
        <v>423</v>
      </c>
      <c r="B187" s="38" t="s">
        <v>87</v>
      </c>
      <c r="C187" s="139">
        <v>8209</v>
      </c>
      <c r="D187" s="38">
        <v>56</v>
      </c>
      <c r="E187" s="140">
        <v>18000</v>
      </c>
      <c r="F187" s="39">
        <v>1995</v>
      </c>
      <c r="H187" s="140">
        <v>192296</v>
      </c>
      <c r="I187" s="63">
        <v>170265</v>
      </c>
      <c r="J187" s="38" t="s">
        <v>678</v>
      </c>
      <c r="K187" s="63">
        <v>2025</v>
      </c>
    </row>
    <row r="188" spans="1:11">
      <c r="A188" t="s">
        <v>424</v>
      </c>
      <c r="B188" t="s">
        <v>114</v>
      </c>
      <c r="C188" s="11">
        <v>8625</v>
      </c>
      <c r="D188">
        <v>51</v>
      </c>
      <c r="E188" s="9">
        <v>10000</v>
      </c>
      <c r="F188" s="4">
        <v>1976</v>
      </c>
      <c r="G188">
        <v>2002</v>
      </c>
      <c r="H188" s="9">
        <v>65217</v>
      </c>
      <c r="I188" s="1">
        <v>71505</v>
      </c>
      <c r="J188" t="s">
        <v>679</v>
      </c>
      <c r="K188">
        <v>633</v>
      </c>
    </row>
    <row r="190" spans="1:11" ht="24.75" customHeight="1">
      <c r="A190" s="183" t="s">
        <v>0</v>
      </c>
      <c r="B190" s="183"/>
    </row>
    <row r="191" spans="1:11">
      <c r="A191" t="s">
        <v>1091</v>
      </c>
    </row>
    <row r="192" spans="1:11">
      <c r="A192" t="s">
        <v>310</v>
      </c>
    </row>
    <row r="193" spans="1:11">
      <c r="A193" t="s">
        <v>425</v>
      </c>
      <c r="B193" t="s">
        <v>99</v>
      </c>
      <c r="C193" s="11">
        <v>9861</v>
      </c>
      <c r="D193">
        <v>56</v>
      </c>
      <c r="E193" s="9">
        <v>20000</v>
      </c>
      <c r="F193" s="4">
        <v>1965</v>
      </c>
      <c r="G193">
        <v>2000</v>
      </c>
      <c r="H193" s="9">
        <v>84624</v>
      </c>
      <c r="I193" s="1">
        <v>91646</v>
      </c>
      <c r="J193" t="s">
        <v>680</v>
      </c>
      <c r="K193" s="1">
        <v>17320</v>
      </c>
    </row>
    <row r="194" spans="1:11">
      <c r="A194" t="s">
        <v>426</v>
      </c>
      <c r="B194" t="s">
        <v>91</v>
      </c>
      <c r="C194" s="11">
        <v>10535</v>
      </c>
      <c r="D194">
        <v>50</v>
      </c>
      <c r="E194" s="9">
        <v>13000</v>
      </c>
      <c r="F194" s="4">
        <v>1963</v>
      </c>
      <c r="G194">
        <v>1983</v>
      </c>
      <c r="H194" s="9">
        <v>196922</v>
      </c>
      <c r="I194" s="1">
        <v>204510</v>
      </c>
      <c r="J194" t="s">
        <v>681</v>
      </c>
      <c r="K194">
        <v>339</v>
      </c>
    </row>
    <row r="195" spans="1:11">
      <c r="A195" t="s">
        <v>430</v>
      </c>
      <c r="B195" t="s">
        <v>110</v>
      </c>
      <c r="C195" s="11">
        <v>11756</v>
      </c>
      <c r="D195">
        <v>61</v>
      </c>
      <c r="E195" s="9">
        <v>24500</v>
      </c>
      <c r="F195" s="4">
        <v>1978</v>
      </c>
      <c r="G195">
        <v>1997</v>
      </c>
      <c r="H195" s="9">
        <v>266539</v>
      </c>
      <c r="I195" s="1">
        <v>273396</v>
      </c>
      <c r="J195" t="s">
        <v>682</v>
      </c>
      <c r="K195">
        <v>315</v>
      </c>
    </row>
    <row r="196" spans="1:11">
      <c r="A196" t="s">
        <v>427</v>
      </c>
      <c r="B196" t="s">
        <v>80</v>
      </c>
      <c r="C196" s="11">
        <v>12066</v>
      </c>
      <c r="D196">
        <v>39</v>
      </c>
      <c r="E196" s="9">
        <v>11710</v>
      </c>
      <c r="F196" s="4">
        <v>1959</v>
      </c>
      <c r="G196">
        <v>1964</v>
      </c>
      <c r="H196" s="9">
        <v>28368</v>
      </c>
      <c r="I196" s="1">
        <v>30804</v>
      </c>
      <c r="J196" t="s">
        <v>683</v>
      </c>
      <c r="K196" s="1">
        <v>7006</v>
      </c>
    </row>
    <row r="197" spans="1:11">
      <c r="A197" t="s">
        <v>429</v>
      </c>
      <c r="B197" t="s">
        <v>106</v>
      </c>
      <c r="C197" s="11">
        <v>12145</v>
      </c>
      <c r="D197">
        <v>50</v>
      </c>
      <c r="E197" s="9">
        <v>13620</v>
      </c>
      <c r="F197" s="4">
        <v>1978</v>
      </c>
      <c r="G197">
        <v>2000</v>
      </c>
      <c r="H197" s="9">
        <v>34375</v>
      </c>
      <c r="I197" s="1">
        <v>34436</v>
      </c>
      <c r="J197" t="s">
        <v>684</v>
      </c>
      <c r="K197" s="1">
        <v>2458</v>
      </c>
    </row>
    <row r="198" spans="1:11" s="38" customFormat="1">
      <c r="A198" s="38" t="s">
        <v>431</v>
      </c>
      <c r="B198" s="38" t="s">
        <v>102</v>
      </c>
      <c r="C198" s="139">
        <v>12911</v>
      </c>
      <c r="D198" s="38">
        <v>52</v>
      </c>
      <c r="E198" s="140">
        <v>19000</v>
      </c>
      <c r="F198" s="39">
        <v>1972</v>
      </c>
      <c r="G198" s="38">
        <v>1996</v>
      </c>
      <c r="H198" s="140">
        <v>39942</v>
      </c>
      <c r="I198" s="63">
        <v>41283</v>
      </c>
      <c r="J198" s="38" t="s">
        <v>685</v>
      </c>
      <c r="K198" s="38">
        <v>370</v>
      </c>
    </row>
    <row r="199" spans="1:11">
      <c r="A199" t="s">
        <v>432</v>
      </c>
      <c r="B199" t="s">
        <v>104</v>
      </c>
      <c r="C199" s="11">
        <v>13337</v>
      </c>
      <c r="D199">
        <v>54</v>
      </c>
      <c r="E199" s="9">
        <v>21410</v>
      </c>
      <c r="F199" s="4">
        <v>2000</v>
      </c>
      <c r="H199" s="9">
        <v>108392</v>
      </c>
      <c r="I199" s="1">
        <v>105083</v>
      </c>
      <c r="J199" t="s">
        <v>686</v>
      </c>
      <c r="K199" s="1">
        <v>2228</v>
      </c>
    </row>
    <row r="200" spans="1:11">
      <c r="A200" t="s">
        <v>433</v>
      </c>
      <c r="B200" t="s">
        <v>83</v>
      </c>
      <c r="C200" s="11">
        <v>13841</v>
      </c>
      <c r="D200">
        <v>48</v>
      </c>
      <c r="E200" s="9">
        <v>25000</v>
      </c>
      <c r="F200" s="4">
        <v>1961</v>
      </c>
      <c r="G200">
        <v>1989</v>
      </c>
      <c r="H200" s="9">
        <v>98397</v>
      </c>
      <c r="I200" s="1">
        <v>131555</v>
      </c>
      <c r="J200" t="s">
        <v>640</v>
      </c>
      <c r="K200" s="1">
        <v>2200</v>
      </c>
    </row>
    <row r="201" spans="1:11">
      <c r="A201" t="s">
        <v>434</v>
      </c>
      <c r="B201" t="s">
        <v>114</v>
      </c>
      <c r="C201" s="11">
        <v>14054</v>
      </c>
      <c r="D201">
        <v>60</v>
      </c>
      <c r="E201" s="9">
        <v>22460</v>
      </c>
      <c r="F201" s="4">
        <v>1970</v>
      </c>
      <c r="G201">
        <v>2002</v>
      </c>
      <c r="H201" s="9">
        <v>102506</v>
      </c>
      <c r="I201" s="1">
        <v>103553</v>
      </c>
      <c r="J201" t="s">
        <v>687</v>
      </c>
      <c r="K201">
        <v>28</v>
      </c>
    </row>
    <row r="202" spans="1:11">
      <c r="A202" t="s">
        <v>435</v>
      </c>
      <c r="B202" t="s">
        <v>110</v>
      </c>
      <c r="C202" s="11">
        <v>14099</v>
      </c>
      <c r="D202">
        <v>48.5</v>
      </c>
      <c r="E202" s="9">
        <v>10964</v>
      </c>
      <c r="F202" s="4">
        <v>1978</v>
      </c>
      <c r="G202">
        <v>1995</v>
      </c>
      <c r="H202" s="9">
        <v>104374</v>
      </c>
      <c r="I202" s="1">
        <v>105283</v>
      </c>
      <c r="J202" t="s">
        <v>688</v>
      </c>
      <c r="K202" s="1">
        <v>1081</v>
      </c>
    </row>
    <row r="203" spans="1:11">
      <c r="A203" t="s">
        <v>428</v>
      </c>
      <c r="B203" t="s">
        <v>92</v>
      </c>
      <c r="C203" s="11">
        <v>14550</v>
      </c>
      <c r="D203">
        <v>49.5</v>
      </c>
      <c r="E203" s="9">
        <v>19343</v>
      </c>
      <c r="F203" s="4">
        <v>1901</v>
      </c>
      <c r="G203">
        <v>2003</v>
      </c>
      <c r="H203" s="9">
        <v>28117</v>
      </c>
      <c r="I203" s="1">
        <v>27329</v>
      </c>
      <c r="J203" t="s">
        <v>689</v>
      </c>
      <c r="K203" s="1">
        <v>2959</v>
      </c>
    </row>
    <row r="204" spans="1:11" s="38" customFormat="1">
      <c r="A204" s="38" t="s">
        <v>437</v>
      </c>
      <c r="B204" s="38" t="s">
        <v>102</v>
      </c>
      <c r="C204" s="139">
        <v>14692</v>
      </c>
      <c r="D204" s="38">
        <v>54</v>
      </c>
      <c r="E204" s="140">
        <v>9141</v>
      </c>
      <c r="F204" s="39">
        <v>1963</v>
      </c>
      <c r="G204" s="38">
        <v>1996</v>
      </c>
      <c r="H204" s="140">
        <v>124483</v>
      </c>
      <c r="I204" s="63">
        <v>119887</v>
      </c>
      <c r="J204" s="38" t="s">
        <v>690</v>
      </c>
      <c r="K204" s="38">
        <v>418</v>
      </c>
    </row>
    <row r="205" spans="1:11">
      <c r="A205" t="s">
        <v>436</v>
      </c>
      <c r="B205" t="s">
        <v>77</v>
      </c>
      <c r="C205" s="11">
        <v>14879</v>
      </c>
      <c r="D205">
        <v>43</v>
      </c>
      <c r="E205" s="9">
        <v>12800</v>
      </c>
      <c r="F205" s="4">
        <v>1979</v>
      </c>
      <c r="G205">
        <v>1989</v>
      </c>
      <c r="H205" s="9">
        <v>134708</v>
      </c>
      <c r="I205" s="1">
        <v>53652</v>
      </c>
      <c r="J205" t="s">
        <v>691</v>
      </c>
      <c r="K205">
        <v>803</v>
      </c>
    </row>
    <row r="206" spans="1:11">
      <c r="A206" t="s">
        <v>438</v>
      </c>
      <c r="B206" t="s">
        <v>113</v>
      </c>
      <c r="C206" s="11">
        <v>15851</v>
      </c>
      <c r="D206">
        <v>60</v>
      </c>
      <c r="E206" s="9">
        <v>11800</v>
      </c>
      <c r="F206" s="4">
        <v>1966</v>
      </c>
      <c r="G206">
        <v>2004</v>
      </c>
      <c r="H206" s="9">
        <v>86473</v>
      </c>
      <c r="I206" s="1">
        <v>82858</v>
      </c>
      <c r="J206" t="s">
        <v>692</v>
      </c>
      <c r="K206">
        <v>542</v>
      </c>
    </row>
    <row r="207" spans="1:11">
      <c r="A207" t="s">
        <v>441</v>
      </c>
      <c r="B207" t="s">
        <v>109</v>
      </c>
      <c r="C207" s="11">
        <v>16436</v>
      </c>
      <c r="D207">
        <v>50</v>
      </c>
      <c r="E207" s="9">
        <v>20000</v>
      </c>
      <c r="F207" s="4">
        <v>2003</v>
      </c>
      <c r="H207" s="9">
        <v>69423</v>
      </c>
      <c r="I207" s="1">
        <v>102451</v>
      </c>
      <c r="J207" t="s">
        <v>693</v>
      </c>
      <c r="K207">
        <v>261</v>
      </c>
    </row>
    <row r="208" spans="1:11">
      <c r="A208" t="s">
        <v>440</v>
      </c>
      <c r="B208" t="s">
        <v>113</v>
      </c>
      <c r="C208" s="11">
        <v>17275</v>
      </c>
      <c r="D208">
        <v>60</v>
      </c>
      <c r="E208" s="9">
        <v>15500</v>
      </c>
      <c r="F208" s="4">
        <v>1973</v>
      </c>
      <c r="G208">
        <v>1995</v>
      </c>
      <c r="H208" s="9">
        <v>191262</v>
      </c>
      <c r="I208" s="1">
        <v>195736</v>
      </c>
      <c r="J208" t="s">
        <v>694</v>
      </c>
      <c r="K208" s="1">
        <v>13337</v>
      </c>
    </row>
    <row r="209" spans="1:11">
      <c r="A209" t="s">
        <v>116</v>
      </c>
      <c r="B209" t="s">
        <v>255</v>
      </c>
      <c r="C209" s="11">
        <v>17320</v>
      </c>
      <c r="D209">
        <v>54</v>
      </c>
      <c r="E209" s="9">
        <v>9800</v>
      </c>
      <c r="F209" s="4">
        <v>1966</v>
      </c>
      <c r="G209">
        <v>2003</v>
      </c>
      <c r="H209" s="9">
        <v>108364</v>
      </c>
      <c r="I209" s="1">
        <v>93974</v>
      </c>
      <c r="J209" t="s">
        <v>695</v>
      </c>
      <c r="K209">
        <v>182</v>
      </c>
    </row>
    <row r="210" spans="1:11" s="38" customFormat="1">
      <c r="A210" s="38" t="s">
        <v>444</v>
      </c>
      <c r="B210" s="38" t="s">
        <v>98</v>
      </c>
      <c r="C210" s="139">
        <v>18393</v>
      </c>
      <c r="D210" s="38">
        <v>56</v>
      </c>
      <c r="E210" s="140">
        <v>23877</v>
      </c>
      <c r="F210" s="39">
        <v>1979</v>
      </c>
      <c r="G210" s="38">
        <v>2001</v>
      </c>
      <c r="H210" s="140">
        <v>201046</v>
      </c>
      <c r="I210" s="63">
        <v>191816</v>
      </c>
      <c r="J210" s="38" t="s">
        <v>696</v>
      </c>
      <c r="K210" s="38">
        <v>603</v>
      </c>
    </row>
    <row r="211" spans="1:11">
      <c r="A211" t="s">
        <v>442</v>
      </c>
      <c r="B211" t="s">
        <v>86</v>
      </c>
      <c r="C211" s="11">
        <v>18425</v>
      </c>
      <c r="D211">
        <v>60</v>
      </c>
      <c r="E211" s="9">
        <v>16000</v>
      </c>
      <c r="F211" s="4">
        <v>1979</v>
      </c>
      <c r="H211" s="9">
        <v>70185</v>
      </c>
      <c r="I211" s="1">
        <v>56903</v>
      </c>
      <c r="J211" t="s">
        <v>697</v>
      </c>
      <c r="K211" s="1">
        <v>2461</v>
      </c>
    </row>
    <row r="212" spans="1:11">
      <c r="A212" t="s">
        <v>443</v>
      </c>
      <c r="B212" t="s">
        <v>256</v>
      </c>
      <c r="C212" s="11">
        <v>18464</v>
      </c>
      <c r="D212">
        <v>48</v>
      </c>
      <c r="E212" s="9">
        <v>22257</v>
      </c>
      <c r="F212" s="4">
        <v>1964</v>
      </c>
      <c r="H212" s="9">
        <v>82659</v>
      </c>
      <c r="I212" s="1">
        <v>81167</v>
      </c>
      <c r="J212" t="s">
        <v>698</v>
      </c>
      <c r="K212" s="1">
        <v>14692</v>
      </c>
    </row>
    <row r="213" spans="1:11">
      <c r="A213" t="s">
        <v>446</v>
      </c>
      <c r="B213" t="s">
        <v>102</v>
      </c>
      <c r="C213" s="11">
        <v>20173</v>
      </c>
      <c r="D213">
        <v>54</v>
      </c>
      <c r="E213" s="9">
        <v>10700</v>
      </c>
      <c r="F213" s="4">
        <v>1962</v>
      </c>
      <c r="G213">
        <v>1971</v>
      </c>
      <c r="H213" s="9">
        <v>98654</v>
      </c>
      <c r="I213" s="1">
        <v>85542</v>
      </c>
      <c r="J213" t="s">
        <v>699</v>
      </c>
      <c r="K213" s="1">
        <v>4200</v>
      </c>
    </row>
    <row r="214" spans="1:11">
      <c r="A214" t="s">
        <v>445</v>
      </c>
      <c r="B214" t="s">
        <v>257</v>
      </c>
      <c r="C214" s="11">
        <v>20645</v>
      </c>
      <c r="D214">
        <v>47.5</v>
      </c>
      <c r="E214" s="9">
        <v>20800</v>
      </c>
      <c r="F214" s="4">
        <v>1913</v>
      </c>
      <c r="G214">
        <v>2001</v>
      </c>
      <c r="H214" s="9">
        <v>77197</v>
      </c>
      <c r="I214" s="1">
        <v>81554</v>
      </c>
      <c r="J214" t="s">
        <v>700</v>
      </c>
      <c r="K214" s="1">
        <v>2071</v>
      </c>
    </row>
    <row r="215" spans="1:11">
      <c r="A215" t="s">
        <v>449</v>
      </c>
      <c r="B215" t="s">
        <v>110</v>
      </c>
      <c r="C215" s="11">
        <v>21054</v>
      </c>
      <c r="D215">
        <v>48</v>
      </c>
      <c r="E215" s="9">
        <v>9731</v>
      </c>
      <c r="F215" s="4">
        <v>1979</v>
      </c>
      <c r="G215">
        <v>1995</v>
      </c>
      <c r="H215" s="9">
        <v>203515</v>
      </c>
      <c r="I215" s="1">
        <v>219443</v>
      </c>
      <c r="J215" t="s">
        <v>701</v>
      </c>
      <c r="K215" s="1">
        <v>1107</v>
      </c>
    </row>
    <row r="216" spans="1:11" s="38" customFormat="1">
      <c r="A216" s="38" t="s">
        <v>447</v>
      </c>
      <c r="B216" s="38" t="s">
        <v>239</v>
      </c>
      <c r="C216" s="139">
        <v>21869</v>
      </c>
      <c r="D216" s="38">
        <v>50</v>
      </c>
      <c r="E216" s="140">
        <v>20600</v>
      </c>
      <c r="F216" s="39">
        <v>1969</v>
      </c>
      <c r="G216" s="38">
        <v>2004</v>
      </c>
      <c r="H216" s="140">
        <v>103640</v>
      </c>
      <c r="I216" s="63">
        <v>104279</v>
      </c>
      <c r="J216" s="38" t="s">
        <v>702</v>
      </c>
      <c r="K216" s="38">
        <v>169</v>
      </c>
    </row>
    <row r="217" spans="1:11">
      <c r="A217" t="s">
        <v>448</v>
      </c>
      <c r="B217" t="s">
        <v>109</v>
      </c>
      <c r="C217" s="11">
        <v>21961</v>
      </c>
      <c r="D217">
        <v>58</v>
      </c>
      <c r="E217" s="9">
        <v>14686</v>
      </c>
      <c r="F217" s="4">
        <v>1977</v>
      </c>
      <c r="H217" s="9">
        <v>123863</v>
      </c>
      <c r="I217" s="1">
        <v>94451</v>
      </c>
      <c r="J217" t="s">
        <v>703</v>
      </c>
      <c r="K217">
        <v>248</v>
      </c>
    </row>
    <row r="218" spans="1:11">
      <c r="A218" t="s">
        <v>439</v>
      </c>
      <c r="B218" t="s">
        <v>113</v>
      </c>
      <c r="C218" s="11">
        <v>22682</v>
      </c>
      <c r="D218">
        <v>60</v>
      </c>
      <c r="E218" s="9">
        <v>9500</v>
      </c>
      <c r="F218" s="4">
        <v>1978</v>
      </c>
      <c r="G218">
        <v>1994</v>
      </c>
      <c r="H218" s="9">
        <v>94880</v>
      </c>
      <c r="I218" s="1">
        <v>90734</v>
      </c>
      <c r="J218" t="s">
        <v>704</v>
      </c>
      <c r="K218" s="1">
        <v>1305</v>
      </c>
    </row>
    <row r="219" spans="1:11">
      <c r="A219" t="s">
        <v>450</v>
      </c>
      <c r="B219" t="s">
        <v>112</v>
      </c>
      <c r="C219" s="11">
        <v>23347</v>
      </c>
      <c r="D219">
        <v>65</v>
      </c>
      <c r="E219" s="9">
        <v>8400</v>
      </c>
      <c r="F219" s="4">
        <v>1971</v>
      </c>
      <c r="H219" s="9">
        <v>105591</v>
      </c>
      <c r="I219" s="1">
        <v>118115</v>
      </c>
      <c r="J219" t="s">
        <v>705</v>
      </c>
      <c r="K219" s="1">
        <v>1551</v>
      </c>
    </row>
    <row r="220" spans="1:11">
      <c r="A220" t="s">
        <v>451</v>
      </c>
      <c r="B220" t="s">
        <v>96</v>
      </c>
      <c r="C220" s="11">
        <v>25944</v>
      </c>
      <c r="D220">
        <v>50</v>
      </c>
      <c r="E220" s="9">
        <v>28000</v>
      </c>
      <c r="F220" s="4">
        <v>1973</v>
      </c>
      <c r="G220">
        <v>2002</v>
      </c>
      <c r="H220" s="9">
        <v>104053</v>
      </c>
      <c r="I220" s="1">
        <v>101218</v>
      </c>
      <c r="J220" t="s">
        <v>706</v>
      </c>
      <c r="K220">
        <v>720</v>
      </c>
    </row>
    <row r="221" spans="1:11">
      <c r="A221" t="s">
        <v>452</v>
      </c>
      <c r="B221" t="s">
        <v>113</v>
      </c>
      <c r="C221" s="11">
        <v>26200</v>
      </c>
      <c r="D221">
        <v>60</v>
      </c>
      <c r="E221" s="9">
        <v>41000</v>
      </c>
      <c r="F221" s="4">
        <v>1986</v>
      </c>
      <c r="G221">
        <v>2001</v>
      </c>
      <c r="H221" s="9">
        <v>173645</v>
      </c>
      <c r="I221" s="1">
        <v>166190</v>
      </c>
      <c r="J221" t="s">
        <v>707</v>
      </c>
      <c r="K221">
        <v>77</v>
      </c>
    </row>
    <row r="222" spans="1:11" s="38" customFormat="1" ht="12" customHeight="1">
      <c r="A222" s="38" t="s">
        <v>453</v>
      </c>
      <c r="B222" s="38" t="s">
        <v>95</v>
      </c>
      <c r="C222" s="139">
        <v>26407</v>
      </c>
      <c r="D222" s="38">
        <v>60</v>
      </c>
      <c r="E222" s="140">
        <v>36600</v>
      </c>
      <c r="F222" s="39">
        <v>1979</v>
      </c>
      <c r="H222" s="140">
        <v>261537</v>
      </c>
      <c r="I222" s="63">
        <v>249292</v>
      </c>
      <c r="J222" s="38" t="s">
        <v>693</v>
      </c>
      <c r="K222" s="38">
        <v>643</v>
      </c>
    </row>
    <row r="223" spans="1:11">
      <c r="A223" t="s">
        <v>454</v>
      </c>
      <c r="B223" t="s">
        <v>110</v>
      </c>
      <c r="C223" s="11">
        <v>28977</v>
      </c>
      <c r="D223">
        <v>51</v>
      </c>
      <c r="E223" s="9">
        <v>15682</v>
      </c>
      <c r="F223" s="4">
        <v>1979</v>
      </c>
      <c r="G223">
        <v>1995</v>
      </c>
      <c r="H223" s="9">
        <v>188316</v>
      </c>
      <c r="I223" s="1">
        <v>189630</v>
      </c>
      <c r="J223" t="s">
        <v>708</v>
      </c>
      <c r="K223">
        <v>795</v>
      </c>
    </row>
    <row r="224" spans="1:11">
      <c r="A224" t="s">
        <v>455</v>
      </c>
      <c r="B224" t="s">
        <v>107</v>
      </c>
      <c r="C224" s="11">
        <v>34211</v>
      </c>
      <c r="D224">
        <v>60</v>
      </c>
      <c r="E224" s="9">
        <v>37800</v>
      </c>
      <c r="F224" s="4">
        <v>1971</v>
      </c>
      <c r="G224">
        <v>1990</v>
      </c>
      <c r="H224" s="9">
        <v>109320</v>
      </c>
      <c r="I224" s="1">
        <v>102100</v>
      </c>
      <c r="J224" t="s">
        <v>709</v>
      </c>
      <c r="K224">
        <v>519</v>
      </c>
    </row>
    <row r="225" spans="1:11">
      <c r="A225" t="s">
        <v>456</v>
      </c>
      <c r="B225" t="s">
        <v>103</v>
      </c>
      <c r="C225" s="11">
        <v>39968</v>
      </c>
      <c r="D225">
        <v>66</v>
      </c>
      <c r="E225" s="9">
        <v>39500</v>
      </c>
      <c r="F225" s="4">
        <v>1965</v>
      </c>
      <c r="H225" s="9">
        <v>215364</v>
      </c>
      <c r="I225" s="1">
        <v>291195</v>
      </c>
      <c r="J225" t="s">
        <v>710</v>
      </c>
      <c r="K225">
        <v>87</v>
      </c>
    </row>
    <row r="226" spans="1:11">
      <c r="A226" t="s">
        <v>457</v>
      </c>
      <c r="B226" t="s">
        <v>101</v>
      </c>
      <c r="C226" s="11">
        <v>41633</v>
      </c>
      <c r="D226">
        <v>52</v>
      </c>
      <c r="E226" s="9">
        <v>27000</v>
      </c>
      <c r="F226" s="4">
        <v>1967</v>
      </c>
      <c r="H226" s="9">
        <v>64823</v>
      </c>
      <c r="I226" s="1">
        <v>63565</v>
      </c>
      <c r="J226" t="s">
        <v>711</v>
      </c>
      <c r="K226" s="1">
        <v>2555</v>
      </c>
    </row>
    <row r="227" spans="1:11">
      <c r="A227" t="s">
        <v>458</v>
      </c>
      <c r="B227" t="s">
        <v>253</v>
      </c>
      <c r="C227" s="11">
        <v>44779</v>
      </c>
      <c r="D227">
        <v>52</v>
      </c>
      <c r="E227" s="9">
        <v>54000</v>
      </c>
      <c r="F227" s="4">
        <v>1996</v>
      </c>
      <c r="H227" s="9">
        <v>329022</v>
      </c>
      <c r="I227" s="1">
        <v>375212</v>
      </c>
      <c r="J227" t="s">
        <v>712</v>
      </c>
      <c r="K227" s="1">
        <v>39968</v>
      </c>
    </row>
    <row r="228" spans="1:11" s="38" customFormat="1">
      <c r="A228" s="38" t="s">
        <v>459</v>
      </c>
      <c r="B228" s="38" t="s">
        <v>111</v>
      </c>
      <c r="C228" s="139">
        <v>50644</v>
      </c>
      <c r="D228" s="38">
        <v>60</v>
      </c>
      <c r="E228" s="140">
        <v>42000</v>
      </c>
      <c r="F228" s="39">
        <v>1978</v>
      </c>
      <c r="G228" s="38">
        <v>2002</v>
      </c>
      <c r="H228" s="140">
        <v>89202</v>
      </c>
      <c r="I228" s="63">
        <v>98983</v>
      </c>
      <c r="J228" s="38" t="s">
        <v>713</v>
      </c>
      <c r="K228" s="63">
        <v>1109</v>
      </c>
    </row>
    <row r="229" spans="1:11">
      <c r="A229" t="s">
        <v>460</v>
      </c>
      <c r="B229" t="s">
        <v>111</v>
      </c>
      <c r="C229" s="11">
        <v>71127</v>
      </c>
      <c r="D229">
        <v>60</v>
      </c>
      <c r="E229" s="9">
        <v>38000</v>
      </c>
      <c r="F229" s="4">
        <v>1966</v>
      </c>
      <c r="G229">
        <v>2003</v>
      </c>
      <c r="H229" s="9">
        <v>203374</v>
      </c>
      <c r="I229" s="1">
        <v>201148</v>
      </c>
      <c r="J229" t="s">
        <v>714</v>
      </c>
      <c r="K229">
        <v>285</v>
      </c>
    </row>
    <row r="230" spans="1:11">
      <c r="A230" t="s">
        <v>461</v>
      </c>
      <c r="B230" t="s">
        <v>112</v>
      </c>
      <c r="C230" s="11">
        <v>184256</v>
      </c>
      <c r="D230">
        <v>69</v>
      </c>
      <c r="E230" s="9">
        <v>45000</v>
      </c>
      <c r="F230" s="4">
        <v>1986</v>
      </c>
      <c r="G230">
        <v>2004</v>
      </c>
      <c r="H230" s="9">
        <v>120213</v>
      </c>
      <c r="I230" s="1">
        <v>124299</v>
      </c>
      <c r="J230" t="s">
        <v>715</v>
      </c>
      <c r="K230" s="1">
        <v>1726</v>
      </c>
    </row>
    <row r="231" spans="1:11">
      <c r="J231" t="s">
        <v>716</v>
      </c>
      <c r="K231">
        <v>127</v>
      </c>
    </row>
    <row r="237" spans="1:11" ht="25.5" customHeight="1">
      <c r="A237" s="183" t="s">
        <v>0</v>
      </c>
      <c r="B237" s="183"/>
    </row>
    <row r="238" spans="1:11">
      <c r="A238" t="s">
        <v>1091</v>
      </c>
    </row>
    <row r="239" spans="1:11">
      <c r="A239" t="s">
        <v>310</v>
      </c>
    </row>
    <row r="240" spans="1:11">
      <c r="A240" s="107" t="s">
        <v>39</v>
      </c>
    </row>
    <row r="241" spans="1:11">
      <c r="E241" s="9"/>
      <c r="H241" s="9"/>
      <c r="I241" s="1"/>
    </row>
    <row r="242" spans="1:11">
      <c r="A242" t="s">
        <v>470</v>
      </c>
      <c r="B242" t="s">
        <v>104</v>
      </c>
      <c r="D242">
        <v>14</v>
      </c>
      <c r="E242" s="4">
        <v>800</v>
      </c>
      <c r="F242" s="4">
        <v>1952</v>
      </c>
      <c r="H242" s="9">
        <v>1502</v>
      </c>
      <c r="I242" s="1">
        <v>1355</v>
      </c>
    </row>
    <row r="243" spans="1:11">
      <c r="A243" t="s">
        <v>478</v>
      </c>
      <c r="B243" t="s">
        <v>101</v>
      </c>
      <c r="D243">
        <v>12</v>
      </c>
      <c r="E243" s="4">
        <v>715</v>
      </c>
      <c r="F243" s="4">
        <v>1961</v>
      </c>
      <c r="G243">
        <v>1978</v>
      </c>
      <c r="H243" s="9">
        <v>3474</v>
      </c>
      <c r="I243" s="1">
        <v>3029</v>
      </c>
    </row>
    <row r="244" spans="1:11">
      <c r="A244" t="s">
        <v>487</v>
      </c>
      <c r="B244" t="s">
        <v>112</v>
      </c>
      <c r="D244">
        <v>48</v>
      </c>
      <c r="E244" s="9">
        <v>4000</v>
      </c>
      <c r="F244" s="4">
        <v>1992</v>
      </c>
      <c r="H244" s="9">
        <v>41015</v>
      </c>
      <c r="I244" s="1">
        <v>48737</v>
      </c>
      <c r="J244" t="s">
        <v>717</v>
      </c>
      <c r="K244" s="1">
        <v>2573</v>
      </c>
    </row>
    <row r="245" spans="1:11">
      <c r="A245" t="s">
        <v>471</v>
      </c>
      <c r="B245" t="s">
        <v>101</v>
      </c>
      <c r="D245">
        <v>20</v>
      </c>
      <c r="E245" s="4" t="s">
        <v>240</v>
      </c>
      <c r="F245" s="4" t="s">
        <v>240</v>
      </c>
      <c r="H245" s="4">
        <v>914</v>
      </c>
      <c r="I245" s="1">
        <v>63</v>
      </c>
      <c r="J245" t="s">
        <v>718</v>
      </c>
      <c r="K245">
        <v>305</v>
      </c>
    </row>
    <row r="246" spans="1:11">
      <c r="A246" t="s">
        <v>471</v>
      </c>
      <c r="B246" t="s">
        <v>107</v>
      </c>
      <c r="D246">
        <v>14</v>
      </c>
      <c r="E246" s="4" t="s">
        <v>240</v>
      </c>
      <c r="F246" s="4" t="s">
        <v>240</v>
      </c>
      <c r="H246" s="9">
        <v>15521</v>
      </c>
      <c r="I246" s="1">
        <v>8878</v>
      </c>
      <c r="J246" t="s">
        <v>719</v>
      </c>
      <c r="K246" s="1">
        <v>3482</v>
      </c>
    </row>
    <row r="247" spans="1:11" s="38" customFormat="1">
      <c r="A247" s="38" t="s">
        <v>467</v>
      </c>
      <c r="B247" s="38" t="s">
        <v>258</v>
      </c>
      <c r="C247" s="139"/>
      <c r="D247" s="38">
        <v>10</v>
      </c>
      <c r="E247" s="140">
        <v>1500</v>
      </c>
      <c r="F247" s="39">
        <v>1981</v>
      </c>
      <c r="H247" s="140">
        <v>1503</v>
      </c>
      <c r="I247" s="63">
        <v>1148</v>
      </c>
      <c r="J247" s="38" t="s">
        <v>720</v>
      </c>
      <c r="K247" s="63">
        <v>15851</v>
      </c>
    </row>
    <row r="248" spans="1:11">
      <c r="A248" t="s">
        <v>869</v>
      </c>
      <c r="B248" t="s">
        <v>83</v>
      </c>
      <c r="D248">
        <v>57</v>
      </c>
      <c r="E248" s="9">
        <v>5500</v>
      </c>
      <c r="F248" s="4">
        <v>1994</v>
      </c>
      <c r="G248">
        <v>2003</v>
      </c>
      <c r="H248" s="9">
        <v>23444</v>
      </c>
      <c r="I248" s="1">
        <v>19293</v>
      </c>
      <c r="J248" t="s">
        <v>721</v>
      </c>
      <c r="K248" s="1">
        <v>2102</v>
      </c>
    </row>
    <row r="249" spans="1:11">
      <c r="A249" t="s">
        <v>490</v>
      </c>
      <c r="B249" t="s">
        <v>112</v>
      </c>
      <c r="D249">
        <v>51</v>
      </c>
      <c r="E249" s="9">
        <v>6000</v>
      </c>
      <c r="F249" s="4">
        <v>1991</v>
      </c>
      <c r="G249">
        <v>1994</v>
      </c>
      <c r="H249" s="9">
        <v>79816</v>
      </c>
      <c r="I249" s="1">
        <v>89588</v>
      </c>
      <c r="J249" t="s">
        <v>722</v>
      </c>
      <c r="K249">
        <v>893</v>
      </c>
    </row>
    <row r="250" spans="1:11">
      <c r="A250" t="s">
        <v>475</v>
      </c>
      <c r="B250" t="s">
        <v>100</v>
      </c>
      <c r="D250">
        <v>15</v>
      </c>
      <c r="E250" s="9">
        <v>1560</v>
      </c>
      <c r="F250" s="4">
        <v>1974</v>
      </c>
      <c r="G250">
        <v>1999</v>
      </c>
      <c r="H250" s="4">
        <v>881</v>
      </c>
      <c r="I250" s="1">
        <v>1167</v>
      </c>
      <c r="J250" t="s">
        <v>723</v>
      </c>
      <c r="K250">
        <v>407</v>
      </c>
    </row>
    <row r="251" spans="1:11">
      <c r="A251" t="s">
        <v>481</v>
      </c>
      <c r="B251" t="s">
        <v>111</v>
      </c>
      <c r="D251">
        <v>28</v>
      </c>
      <c r="E251" s="9">
        <v>2000</v>
      </c>
      <c r="F251" s="4">
        <v>1955</v>
      </c>
      <c r="H251" s="9">
        <v>8070</v>
      </c>
      <c r="I251" s="1">
        <v>8452</v>
      </c>
      <c r="J251" t="s">
        <v>724</v>
      </c>
      <c r="K251" s="1">
        <v>18464</v>
      </c>
    </row>
    <row r="252" spans="1:11">
      <c r="A252" t="s">
        <v>472</v>
      </c>
      <c r="B252" t="s">
        <v>112</v>
      </c>
      <c r="D252">
        <v>40</v>
      </c>
      <c r="E252" s="9">
        <v>1568</v>
      </c>
      <c r="F252" s="4">
        <v>1993</v>
      </c>
      <c r="G252">
        <v>2002</v>
      </c>
      <c r="H252" s="9">
        <v>2969</v>
      </c>
      <c r="I252" s="1">
        <v>4030</v>
      </c>
      <c r="J252" t="s">
        <v>725</v>
      </c>
      <c r="K252" s="1">
        <v>1354</v>
      </c>
    </row>
    <row r="253" spans="1:11" s="38" customFormat="1">
      <c r="A253" s="38" t="s">
        <v>479</v>
      </c>
      <c r="B253" s="38" t="s">
        <v>101</v>
      </c>
      <c r="C253" s="139"/>
      <c r="D253" s="38">
        <v>16</v>
      </c>
      <c r="E253" s="140">
        <v>2200</v>
      </c>
      <c r="F253" s="39">
        <v>1978</v>
      </c>
      <c r="H253" s="140">
        <v>4100</v>
      </c>
      <c r="I253" s="63">
        <v>3563</v>
      </c>
      <c r="J253" s="38" t="s">
        <v>726</v>
      </c>
      <c r="K253" s="63">
        <v>1932</v>
      </c>
    </row>
    <row r="254" spans="1:11">
      <c r="A254" t="s">
        <v>466</v>
      </c>
      <c r="B254" t="s">
        <v>106</v>
      </c>
      <c r="D254">
        <v>33</v>
      </c>
      <c r="E254" s="9">
        <v>1378</v>
      </c>
      <c r="F254" s="4" t="s">
        <v>244</v>
      </c>
      <c r="H254" s="4">
        <v>721</v>
      </c>
      <c r="I254" s="1">
        <v>1305</v>
      </c>
      <c r="J254" t="s">
        <v>523</v>
      </c>
      <c r="K254">
        <v>736</v>
      </c>
    </row>
    <row r="255" spans="1:11">
      <c r="A255" t="s">
        <v>476</v>
      </c>
      <c r="B255" t="s">
        <v>109</v>
      </c>
      <c r="D255">
        <v>15</v>
      </c>
      <c r="E255" s="4">
        <v>800</v>
      </c>
      <c r="F255" s="4">
        <v>1988</v>
      </c>
      <c r="H255" s="9">
        <v>3540</v>
      </c>
      <c r="I255" s="1">
        <v>3401</v>
      </c>
      <c r="J255" t="s">
        <v>727</v>
      </c>
      <c r="K255" s="1">
        <v>1196</v>
      </c>
    </row>
    <row r="256" spans="1:11">
      <c r="A256" t="s">
        <v>480</v>
      </c>
      <c r="B256" t="s">
        <v>97</v>
      </c>
      <c r="D256">
        <v>20</v>
      </c>
      <c r="E256" s="4">
        <v>500</v>
      </c>
      <c r="F256" s="4">
        <v>1976</v>
      </c>
      <c r="G256">
        <v>2001</v>
      </c>
      <c r="H256" s="9">
        <v>3513</v>
      </c>
      <c r="I256" s="1">
        <v>3813</v>
      </c>
      <c r="J256" t="s">
        <v>728</v>
      </c>
      <c r="K256" s="1">
        <v>7607</v>
      </c>
    </row>
    <row r="257" spans="1:11">
      <c r="A257" t="s">
        <v>468</v>
      </c>
      <c r="B257" t="s">
        <v>86</v>
      </c>
      <c r="D257">
        <v>35</v>
      </c>
      <c r="E257" s="9">
        <v>2267</v>
      </c>
      <c r="F257" s="4">
        <v>1972</v>
      </c>
      <c r="G257">
        <v>1975</v>
      </c>
      <c r="H257" s="4">
        <v>882</v>
      </c>
      <c r="I257" s="1">
        <v>603</v>
      </c>
      <c r="J257" t="s">
        <v>729</v>
      </c>
      <c r="K257">
        <v>715</v>
      </c>
    </row>
    <row r="258" spans="1:11">
      <c r="A258" t="s">
        <v>868</v>
      </c>
      <c r="B258" t="s">
        <v>111</v>
      </c>
      <c r="D258">
        <v>54</v>
      </c>
      <c r="E258" s="9">
        <v>12500</v>
      </c>
      <c r="F258" s="4">
        <v>1983</v>
      </c>
      <c r="G258">
        <v>2003</v>
      </c>
      <c r="H258" s="9">
        <v>45759</v>
      </c>
      <c r="I258" s="1">
        <v>56169</v>
      </c>
      <c r="J258" t="s">
        <v>730</v>
      </c>
      <c r="K258">
        <v>447</v>
      </c>
    </row>
    <row r="259" spans="1:11" s="38" customFormat="1">
      <c r="A259" s="38" t="s">
        <v>484</v>
      </c>
      <c r="B259" s="38" t="s">
        <v>112</v>
      </c>
      <c r="C259" s="139"/>
      <c r="D259" s="38">
        <v>51</v>
      </c>
      <c r="E259" s="140">
        <v>10000</v>
      </c>
      <c r="F259" s="39">
        <v>1995</v>
      </c>
      <c r="H259" s="140">
        <v>18145</v>
      </c>
      <c r="I259" s="63">
        <v>17840</v>
      </c>
      <c r="J259" s="38" t="s">
        <v>731</v>
      </c>
      <c r="K259" s="63">
        <v>1964</v>
      </c>
    </row>
    <row r="260" spans="1:11">
      <c r="A260" t="s">
        <v>482</v>
      </c>
      <c r="B260" t="s">
        <v>112</v>
      </c>
      <c r="D260">
        <v>53</v>
      </c>
      <c r="E260" s="9">
        <v>11884</v>
      </c>
      <c r="F260" s="4">
        <v>1975</v>
      </c>
      <c r="G260">
        <v>2000</v>
      </c>
      <c r="H260" s="9">
        <v>10757</v>
      </c>
      <c r="I260" s="1">
        <v>12047</v>
      </c>
      <c r="J260" t="s">
        <v>732</v>
      </c>
      <c r="K260">
        <v>710</v>
      </c>
    </row>
    <row r="261" spans="1:11">
      <c r="A261" t="s">
        <v>497</v>
      </c>
      <c r="B261" t="s">
        <v>3</v>
      </c>
      <c r="D261">
        <v>40</v>
      </c>
      <c r="E261" s="9">
        <v>2000</v>
      </c>
      <c r="F261" s="4">
        <v>1965</v>
      </c>
      <c r="H261" s="4" t="s">
        <v>240</v>
      </c>
      <c r="I261" s="1">
        <v>15436</v>
      </c>
      <c r="J261" t="s">
        <v>733</v>
      </c>
      <c r="K261" s="1">
        <v>3699</v>
      </c>
    </row>
    <row r="262" spans="1:11">
      <c r="A262" t="s">
        <v>486</v>
      </c>
      <c r="B262" t="s">
        <v>112</v>
      </c>
      <c r="D262">
        <v>60</v>
      </c>
      <c r="E262" s="9">
        <v>6800</v>
      </c>
      <c r="F262" s="4">
        <v>1963</v>
      </c>
      <c r="G262">
        <v>2000</v>
      </c>
      <c r="H262" s="9">
        <v>41901</v>
      </c>
      <c r="I262" s="1">
        <v>39202</v>
      </c>
      <c r="J262" t="s">
        <v>734</v>
      </c>
      <c r="K262">
        <v>499</v>
      </c>
    </row>
    <row r="263" spans="1:11">
      <c r="A263" t="s">
        <v>488</v>
      </c>
      <c r="B263" t="s">
        <v>109</v>
      </c>
      <c r="D263">
        <v>40.5</v>
      </c>
      <c r="E263" s="9">
        <v>1374</v>
      </c>
      <c r="F263" s="4">
        <v>1983</v>
      </c>
      <c r="H263" s="9">
        <v>34918</v>
      </c>
      <c r="I263" s="1">
        <v>26145</v>
      </c>
      <c r="J263" t="s">
        <v>735</v>
      </c>
      <c r="K263" s="1">
        <v>1450</v>
      </c>
    </row>
    <row r="264" spans="1:11">
      <c r="A264" t="s">
        <v>1090</v>
      </c>
      <c r="B264" t="s">
        <v>88</v>
      </c>
      <c r="D264">
        <v>49.5</v>
      </c>
      <c r="E264" s="9">
        <v>7000</v>
      </c>
      <c r="F264" s="4">
        <v>2003</v>
      </c>
      <c r="H264" s="9"/>
      <c r="I264" s="1">
        <v>51691</v>
      </c>
      <c r="J264" t="s">
        <v>736</v>
      </c>
      <c r="K264">
        <v>419</v>
      </c>
    </row>
    <row r="265" spans="1:11" s="38" customFormat="1">
      <c r="A265" s="38" t="s">
        <v>492</v>
      </c>
      <c r="B265" s="38" t="s">
        <v>111</v>
      </c>
      <c r="C265" s="139"/>
      <c r="D265" s="38">
        <v>54</v>
      </c>
      <c r="E265" s="140">
        <v>3856</v>
      </c>
      <c r="F265" s="39">
        <v>1975</v>
      </c>
      <c r="H265" s="140">
        <v>99406</v>
      </c>
      <c r="I265" s="63">
        <v>97924</v>
      </c>
      <c r="J265" s="38" t="s">
        <v>737</v>
      </c>
      <c r="K265" s="38">
        <v>586</v>
      </c>
    </row>
    <row r="266" spans="1:11">
      <c r="A266" t="s">
        <v>1032</v>
      </c>
      <c r="B266" t="s">
        <v>102</v>
      </c>
      <c r="D266">
        <v>38</v>
      </c>
      <c r="E266" s="9">
        <v>5500</v>
      </c>
      <c r="F266" s="4">
        <v>2004</v>
      </c>
      <c r="H266" s="9"/>
      <c r="I266" s="1">
        <v>1379</v>
      </c>
      <c r="J266" t="s">
        <v>738</v>
      </c>
      <c r="K266" s="1">
        <v>17225</v>
      </c>
    </row>
    <row r="267" spans="1:11">
      <c r="A267" t="s">
        <v>477</v>
      </c>
      <c r="B267" t="s">
        <v>104</v>
      </c>
      <c r="D267">
        <v>16</v>
      </c>
      <c r="E267" s="4">
        <v>819</v>
      </c>
      <c r="F267" s="4">
        <v>1975</v>
      </c>
      <c r="H267" s="9">
        <v>4115</v>
      </c>
      <c r="I267" s="1">
        <v>3702</v>
      </c>
      <c r="J267" t="s">
        <v>739</v>
      </c>
      <c r="K267" s="1">
        <v>3056</v>
      </c>
    </row>
    <row r="268" spans="1:11">
      <c r="A268" t="s">
        <v>483</v>
      </c>
      <c r="B268" t="s">
        <v>109</v>
      </c>
      <c r="D268">
        <v>28</v>
      </c>
      <c r="E268" s="9">
        <v>1500</v>
      </c>
      <c r="F268" s="4">
        <v>1990</v>
      </c>
      <c r="H268" s="9">
        <v>11542</v>
      </c>
      <c r="I268" s="1">
        <v>14884</v>
      </c>
      <c r="J268" t="s">
        <v>740</v>
      </c>
      <c r="K268" s="1">
        <v>21054</v>
      </c>
    </row>
    <row r="269" spans="1:11">
      <c r="A269" t="s">
        <v>489</v>
      </c>
      <c r="B269" t="s">
        <v>112</v>
      </c>
      <c r="D269">
        <v>65</v>
      </c>
      <c r="E269" s="9">
        <v>10200</v>
      </c>
      <c r="F269" s="4">
        <v>1961</v>
      </c>
      <c r="G269">
        <v>2000</v>
      </c>
      <c r="H269" s="9">
        <v>57022</v>
      </c>
      <c r="I269" s="1">
        <v>56295</v>
      </c>
      <c r="J269" t="s">
        <v>741</v>
      </c>
      <c r="K269">
        <v>481</v>
      </c>
    </row>
    <row r="270" spans="1:11">
      <c r="A270" t="s">
        <v>485</v>
      </c>
      <c r="B270" t="s">
        <v>110</v>
      </c>
      <c r="D270">
        <v>43.5</v>
      </c>
      <c r="E270" s="9">
        <v>7000</v>
      </c>
      <c r="F270" s="4">
        <v>1998</v>
      </c>
      <c r="H270" s="9">
        <v>30968</v>
      </c>
      <c r="I270" s="1">
        <v>31434</v>
      </c>
      <c r="J270" t="s">
        <v>742</v>
      </c>
      <c r="K270" s="1">
        <v>11756</v>
      </c>
    </row>
    <row r="271" spans="1:11" s="38" customFormat="1">
      <c r="A271" s="38" t="s">
        <v>491</v>
      </c>
      <c r="B271" s="38" t="s">
        <v>111</v>
      </c>
      <c r="C271" s="139"/>
      <c r="D271" s="38">
        <v>57</v>
      </c>
      <c r="E271" s="140">
        <v>10000</v>
      </c>
      <c r="F271" s="39">
        <v>1968</v>
      </c>
      <c r="G271" s="38">
        <v>1997</v>
      </c>
      <c r="H271" s="140">
        <v>79733</v>
      </c>
      <c r="I271" s="63">
        <v>80778</v>
      </c>
      <c r="J271" s="38" t="s">
        <v>743</v>
      </c>
      <c r="K271" s="38">
        <v>364</v>
      </c>
    </row>
    <row r="272" spans="1:11">
      <c r="A272" t="s">
        <v>469</v>
      </c>
      <c r="B272" t="s">
        <v>112</v>
      </c>
      <c r="D272">
        <v>35</v>
      </c>
      <c r="E272" s="9">
        <v>1200</v>
      </c>
      <c r="F272" s="4" t="s">
        <v>240</v>
      </c>
      <c r="G272">
        <v>2004</v>
      </c>
      <c r="H272" s="4">
        <v>851</v>
      </c>
      <c r="I272" s="1">
        <v>1542</v>
      </c>
      <c r="J272" t="s">
        <v>744</v>
      </c>
      <c r="K272">
        <v>245</v>
      </c>
    </row>
    <row r="273" spans="1:11">
      <c r="A273" t="s">
        <v>473</v>
      </c>
      <c r="B273" t="s">
        <v>100</v>
      </c>
      <c r="D273">
        <v>12</v>
      </c>
      <c r="E273" s="9">
        <v>2800</v>
      </c>
      <c r="F273" s="4">
        <v>2003</v>
      </c>
      <c r="H273" s="9">
        <v>2450</v>
      </c>
      <c r="I273" s="1">
        <v>3756</v>
      </c>
      <c r="J273" t="s">
        <v>745</v>
      </c>
      <c r="K273">
        <v>106</v>
      </c>
    </row>
    <row r="274" spans="1:11">
      <c r="A274" t="s">
        <v>474</v>
      </c>
      <c r="B274" t="s">
        <v>106</v>
      </c>
      <c r="D274">
        <v>20</v>
      </c>
      <c r="E274" s="4">
        <v>800</v>
      </c>
      <c r="F274" s="4" t="s">
        <v>246</v>
      </c>
      <c r="H274" s="9">
        <v>2316</v>
      </c>
      <c r="I274" s="1">
        <v>3223</v>
      </c>
      <c r="J274" t="s">
        <v>746</v>
      </c>
      <c r="K274" s="1">
        <v>26200</v>
      </c>
    </row>
    <row r="275" spans="1:11">
      <c r="I275" s="1"/>
      <c r="J275" t="s">
        <v>747</v>
      </c>
      <c r="K275" s="1">
        <v>6579</v>
      </c>
    </row>
    <row r="276" spans="1:11">
      <c r="I276" s="1"/>
      <c r="K276" s="1"/>
    </row>
    <row r="277" spans="1:11" ht="26.25" customHeight="1">
      <c r="A277" s="182" t="s">
        <v>0</v>
      </c>
      <c r="B277" s="182"/>
      <c r="J277" t="s">
        <v>748</v>
      </c>
      <c r="K277" s="1">
        <v>21961</v>
      </c>
    </row>
    <row r="278" spans="1:11">
      <c r="A278" t="s">
        <v>310</v>
      </c>
      <c r="J278" t="s">
        <v>749</v>
      </c>
      <c r="K278" s="1">
        <v>1684</v>
      </c>
    </row>
    <row r="279" spans="1:11">
      <c r="A279" t="s">
        <v>1091</v>
      </c>
      <c r="J279" t="s">
        <v>750</v>
      </c>
      <c r="K279" s="1">
        <v>3156</v>
      </c>
    </row>
    <row r="280" spans="1:11">
      <c r="J280" t="s">
        <v>751</v>
      </c>
      <c r="K280" s="1">
        <v>1461</v>
      </c>
    </row>
    <row r="281" spans="1:11">
      <c r="J281" t="s">
        <v>752</v>
      </c>
      <c r="K281" s="1">
        <v>7579</v>
      </c>
    </row>
    <row r="282" spans="1:11">
      <c r="J282" t="s">
        <v>753</v>
      </c>
      <c r="K282" s="1">
        <v>7303</v>
      </c>
    </row>
    <row r="283" spans="1:11">
      <c r="J283" t="s">
        <v>754</v>
      </c>
      <c r="K283" s="1">
        <v>10535</v>
      </c>
    </row>
    <row r="284" spans="1:11">
      <c r="J284" t="s">
        <v>755</v>
      </c>
      <c r="K284" s="1">
        <v>1325</v>
      </c>
    </row>
    <row r="285" spans="1:11">
      <c r="J285" t="s">
        <v>756</v>
      </c>
      <c r="K285">
        <v>212</v>
      </c>
    </row>
    <row r="286" spans="1:11">
      <c r="J286" t="s">
        <v>757</v>
      </c>
      <c r="K286" s="1">
        <v>1144</v>
      </c>
    </row>
    <row r="287" spans="1:11">
      <c r="J287" t="s">
        <v>758</v>
      </c>
      <c r="K287">
        <v>132</v>
      </c>
    </row>
    <row r="288" spans="1:11">
      <c r="J288" t="s">
        <v>759</v>
      </c>
      <c r="K288" s="1">
        <v>5253</v>
      </c>
    </row>
    <row r="289" spans="10:11">
      <c r="J289" t="s">
        <v>760</v>
      </c>
      <c r="K289">
        <v>241</v>
      </c>
    </row>
    <row r="290" spans="10:11">
      <c r="J290" t="s">
        <v>761</v>
      </c>
      <c r="K290" s="1">
        <v>2601</v>
      </c>
    </row>
    <row r="291" spans="10:11">
      <c r="J291" t="s">
        <v>762</v>
      </c>
      <c r="K291" s="1">
        <v>1840</v>
      </c>
    </row>
    <row r="292" spans="10:11">
      <c r="J292" t="s">
        <v>763</v>
      </c>
      <c r="K292">
        <v>494</v>
      </c>
    </row>
    <row r="293" spans="10:11">
      <c r="J293" t="s">
        <v>764</v>
      </c>
      <c r="K293" s="1">
        <v>1158</v>
      </c>
    </row>
    <row r="294" spans="10:11">
      <c r="J294" t="s">
        <v>765</v>
      </c>
      <c r="K294">
        <v>354</v>
      </c>
    </row>
    <row r="295" spans="10:11">
      <c r="J295" t="s">
        <v>766</v>
      </c>
      <c r="K295" s="1">
        <v>2164</v>
      </c>
    </row>
    <row r="296" spans="10:11">
      <c r="J296" t="s">
        <v>767</v>
      </c>
      <c r="K296" s="1">
        <v>2463</v>
      </c>
    </row>
    <row r="297" spans="10:11">
      <c r="J297" t="s">
        <v>768</v>
      </c>
      <c r="K297" s="1">
        <v>1255</v>
      </c>
    </row>
    <row r="298" spans="10:11">
      <c r="J298" t="s">
        <v>769</v>
      </c>
      <c r="K298" s="1">
        <v>1664</v>
      </c>
    </row>
    <row r="299" spans="10:11">
      <c r="J299" t="s">
        <v>770</v>
      </c>
      <c r="K299">
        <v>409</v>
      </c>
    </row>
    <row r="300" spans="10:11">
      <c r="J300" t="s">
        <v>771</v>
      </c>
      <c r="K300">
        <v>623</v>
      </c>
    </row>
    <row r="301" spans="10:11">
      <c r="J301" t="s">
        <v>772</v>
      </c>
      <c r="K301" s="1">
        <v>6027</v>
      </c>
    </row>
    <row r="302" spans="10:11">
      <c r="J302" t="s">
        <v>773</v>
      </c>
      <c r="K302" s="1">
        <v>1038</v>
      </c>
    </row>
    <row r="303" spans="10:11">
      <c r="J303" t="s">
        <v>774</v>
      </c>
      <c r="K303" s="1">
        <v>20173</v>
      </c>
    </row>
    <row r="304" spans="10:11">
      <c r="J304" t="s">
        <v>775</v>
      </c>
      <c r="K304">
        <v>330</v>
      </c>
    </row>
    <row r="305" spans="10:11">
      <c r="J305" t="s">
        <v>776</v>
      </c>
      <c r="K305" s="1">
        <v>5478</v>
      </c>
    </row>
    <row r="306" spans="10:11">
      <c r="J306" t="s">
        <v>777</v>
      </c>
      <c r="K306" s="1">
        <v>2486</v>
      </c>
    </row>
    <row r="307" spans="10:11">
      <c r="J307" t="s">
        <v>778</v>
      </c>
      <c r="K307" s="1">
        <v>2414</v>
      </c>
    </row>
    <row r="308" spans="10:11">
      <c r="J308" t="s">
        <v>779</v>
      </c>
      <c r="K308">
        <v>569</v>
      </c>
    </row>
    <row r="309" spans="10:11">
      <c r="J309" t="s">
        <v>780</v>
      </c>
      <c r="K309" s="1">
        <v>3234</v>
      </c>
    </row>
    <row r="310" spans="10:11">
      <c r="J310" t="s">
        <v>781</v>
      </c>
      <c r="K310" s="1">
        <v>6676</v>
      </c>
    </row>
    <row r="311" spans="10:11">
      <c r="J311" t="s">
        <v>782</v>
      </c>
      <c r="K311">
        <v>114</v>
      </c>
    </row>
    <row r="312" spans="10:11">
      <c r="J312" t="s">
        <v>783</v>
      </c>
      <c r="K312" s="1">
        <v>3393</v>
      </c>
    </row>
    <row r="313" spans="10:11">
      <c r="J313" t="s">
        <v>784</v>
      </c>
      <c r="K313">
        <v>789</v>
      </c>
    </row>
    <row r="314" spans="10:11">
      <c r="J314" t="s">
        <v>785</v>
      </c>
      <c r="K314" s="1">
        <v>2038</v>
      </c>
    </row>
    <row r="315" spans="10:11">
      <c r="J315" t="s">
        <v>786</v>
      </c>
      <c r="K315">
        <v>68</v>
      </c>
    </row>
    <row r="316" spans="10:11">
      <c r="J316" t="s">
        <v>787</v>
      </c>
      <c r="K316" s="1">
        <v>1303</v>
      </c>
    </row>
    <row r="317" spans="10:11">
      <c r="J317" t="s">
        <v>788</v>
      </c>
      <c r="K317">
        <v>388</v>
      </c>
    </row>
    <row r="318" spans="10:11">
      <c r="J318" t="s">
        <v>789</v>
      </c>
      <c r="K318">
        <v>632</v>
      </c>
    </row>
    <row r="319" spans="10:11">
      <c r="J319" t="s">
        <v>790</v>
      </c>
      <c r="K319">
        <v>233</v>
      </c>
    </row>
    <row r="320" spans="10:11">
      <c r="J320" t="s">
        <v>791</v>
      </c>
      <c r="K320">
        <v>335</v>
      </c>
    </row>
    <row r="321" spans="10:11">
      <c r="J321" t="s">
        <v>792</v>
      </c>
      <c r="K321" s="1">
        <v>6682</v>
      </c>
    </row>
    <row r="322" spans="10:11">
      <c r="J322" t="s">
        <v>793</v>
      </c>
      <c r="K322" s="1">
        <v>1657</v>
      </c>
    </row>
    <row r="323" spans="10:11">
      <c r="J323" t="s">
        <v>794</v>
      </c>
      <c r="K323" s="1">
        <v>2312</v>
      </c>
    </row>
    <row r="324" spans="10:11">
      <c r="J324" t="s">
        <v>795</v>
      </c>
      <c r="K324" s="1">
        <v>2312</v>
      </c>
    </row>
    <row r="325" spans="10:11">
      <c r="J325" t="s">
        <v>796</v>
      </c>
      <c r="K325">
        <v>0</v>
      </c>
    </row>
    <row r="326" spans="10:11">
      <c r="J326" t="s">
        <v>797</v>
      </c>
      <c r="K326" s="1">
        <v>2926</v>
      </c>
    </row>
    <row r="327" spans="10:11">
      <c r="J327" t="s">
        <v>798</v>
      </c>
      <c r="K327">
        <v>548</v>
      </c>
    </row>
    <row r="328" spans="10:11">
      <c r="J328" t="s">
        <v>523</v>
      </c>
      <c r="K328">
        <v>1</v>
      </c>
    </row>
    <row r="329" spans="10:11">
      <c r="J329" t="s">
        <v>799</v>
      </c>
      <c r="K329">
        <v>425</v>
      </c>
    </row>
    <row r="330" spans="10:11">
      <c r="J330" t="s">
        <v>800</v>
      </c>
      <c r="K330">
        <v>122</v>
      </c>
    </row>
    <row r="331" spans="10:11">
      <c r="J331" t="s">
        <v>801</v>
      </c>
      <c r="K331" s="1">
        <v>4058</v>
      </c>
    </row>
    <row r="332" spans="10:11">
      <c r="J332" t="s">
        <v>802</v>
      </c>
      <c r="K332">
        <v>651</v>
      </c>
    </row>
    <row r="333" spans="10:11">
      <c r="J333" t="s">
        <v>803</v>
      </c>
      <c r="K333">
        <v>562</v>
      </c>
    </row>
    <row r="334" spans="10:11">
      <c r="J334" t="s">
        <v>804</v>
      </c>
      <c r="K334">
        <v>672</v>
      </c>
    </row>
    <row r="335" spans="10:11">
      <c r="J335" t="s">
        <v>805</v>
      </c>
      <c r="K335">
        <v>337</v>
      </c>
    </row>
    <row r="336" spans="10:11">
      <c r="J336" t="s">
        <v>806</v>
      </c>
      <c r="K336">
        <v>209</v>
      </c>
    </row>
    <row r="337" spans="10:11">
      <c r="J337" t="s">
        <v>807</v>
      </c>
      <c r="K337">
        <v>121</v>
      </c>
    </row>
    <row r="338" spans="10:11">
      <c r="J338" t="s">
        <v>808</v>
      </c>
      <c r="K338">
        <v>529</v>
      </c>
    </row>
    <row r="339" spans="10:11">
      <c r="J339" t="s">
        <v>809</v>
      </c>
      <c r="K339">
        <v>882</v>
      </c>
    </row>
    <row r="340" spans="10:11">
      <c r="J340" t="s">
        <v>810</v>
      </c>
      <c r="K340">
        <v>300</v>
      </c>
    </row>
    <row r="341" spans="10:11">
      <c r="J341" t="s">
        <v>811</v>
      </c>
      <c r="K341">
        <v>379</v>
      </c>
    </row>
    <row r="342" spans="10:11">
      <c r="J342" t="s">
        <v>812</v>
      </c>
      <c r="K342" s="1">
        <v>28977</v>
      </c>
    </row>
    <row r="343" spans="10:11">
      <c r="J343" t="s">
        <v>813</v>
      </c>
      <c r="K343">
        <v>509</v>
      </c>
    </row>
    <row r="344" spans="10:11">
      <c r="J344" t="s">
        <v>814</v>
      </c>
      <c r="K344" s="1">
        <v>21869</v>
      </c>
    </row>
    <row r="345" spans="10:11">
      <c r="J345" t="s">
        <v>815</v>
      </c>
      <c r="K345">
        <v>555</v>
      </c>
    </row>
    <row r="346" spans="10:11">
      <c r="J346" t="s">
        <v>816</v>
      </c>
      <c r="K346">
        <v>327</v>
      </c>
    </row>
    <row r="347" spans="10:11">
      <c r="J347" t="s">
        <v>817</v>
      </c>
      <c r="K347">
        <v>228</v>
      </c>
    </row>
    <row r="348" spans="10:11">
      <c r="J348" t="s">
        <v>818</v>
      </c>
      <c r="K348" s="1">
        <v>1149</v>
      </c>
    </row>
    <row r="349" spans="10:11">
      <c r="J349" t="s">
        <v>819</v>
      </c>
      <c r="K349">
        <v>206</v>
      </c>
    </row>
    <row r="350" spans="10:11">
      <c r="J350" t="s">
        <v>820</v>
      </c>
      <c r="K350" s="1">
        <v>1428</v>
      </c>
    </row>
    <row r="351" spans="10:11">
      <c r="J351" t="s">
        <v>821</v>
      </c>
      <c r="K351">
        <v>407</v>
      </c>
    </row>
    <row r="352" spans="10:11">
      <c r="J352" t="s">
        <v>822</v>
      </c>
      <c r="K352" s="1">
        <v>1005</v>
      </c>
    </row>
    <row r="353" spans="10:11">
      <c r="J353" t="s">
        <v>823</v>
      </c>
      <c r="K353">
        <v>696</v>
      </c>
    </row>
    <row r="354" spans="10:11">
      <c r="J354" t="s">
        <v>824</v>
      </c>
      <c r="K354">
        <v>120</v>
      </c>
    </row>
    <row r="355" spans="10:11">
      <c r="J355" t="s">
        <v>825</v>
      </c>
      <c r="K355">
        <v>289</v>
      </c>
    </row>
    <row r="356" spans="10:11">
      <c r="J356" t="s">
        <v>826</v>
      </c>
      <c r="K356" s="1">
        <v>1341</v>
      </c>
    </row>
    <row r="357" spans="10:11">
      <c r="J357" t="s">
        <v>827</v>
      </c>
      <c r="K357" s="1">
        <v>2332</v>
      </c>
    </row>
    <row r="358" spans="10:11">
      <c r="J358" t="s">
        <v>828</v>
      </c>
      <c r="K358">
        <v>664</v>
      </c>
    </row>
    <row r="359" spans="10:11">
      <c r="J359" t="s">
        <v>829</v>
      </c>
      <c r="K359">
        <v>513</v>
      </c>
    </row>
    <row r="360" spans="10:11">
      <c r="J360" t="s">
        <v>830</v>
      </c>
      <c r="K360">
        <v>121</v>
      </c>
    </row>
    <row r="361" spans="10:11">
      <c r="J361" t="s">
        <v>831</v>
      </c>
      <c r="K361">
        <v>316</v>
      </c>
    </row>
    <row r="362" spans="10:11">
      <c r="J362" t="s">
        <v>832</v>
      </c>
      <c r="K362">
        <v>189</v>
      </c>
    </row>
    <row r="363" spans="10:11">
      <c r="J363" t="s">
        <v>833</v>
      </c>
      <c r="K363">
        <v>390</v>
      </c>
    </row>
    <row r="364" spans="10:11">
      <c r="J364" t="s">
        <v>834</v>
      </c>
      <c r="K364">
        <v>534</v>
      </c>
    </row>
    <row r="365" spans="10:11">
      <c r="J365" t="s">
        <v>835</v>
      </c>
      <c r="K365" s="1">
        <v>1132</v>
      </c>
    </row>
    <row r="366" spans="10:11">
      <c r="J366" t="s">
        <v>836</v>
      </c>
      <c r="K366" s="1">
        <v>34211</v>
      </c>
    </row>
    <row r="367" spans="10:11">
      <c r="J367" t="s">
        <v>837</v>
      </c>
      <c r="K367" s="1">
        <v>1364</v>
      </c>
    </row>
    <row r="368" spans="10:11">
      <c r="J368" t="s">
        <v>838</v>
      </c>
      <c r="K368" s="1">
        <v>1910</v>
      </c>
    </row>
    <row r="369" spans="10:11">
      <c r="J369" t="s">
        <v>839</v>
      </c>
      <c r="K369" s="1">
        <v>2021</v>
      </c>
    </row>
    <row r="370" spans="10:11">
      <c r="J370" t="s">
        <v>543</v>
      </c>
      <c r="K370">
        <v>525</v>
      </c>
    </row>
    <row r="371" spans="10:11">
      <c r="J371" t="s">
        <v>669</v>
      </c>
      <c r="K371" s="1">
        <v>1496</v>
      </c>
    </row>
    <row r="372" spans="10:11">
      <c r="J372" t="s">
        <v>840</v>
      </c>
      <c r="K372">
        <v>966</v>
      </c>
    </row>
    <row r="373" spans="10:11">
      <c r="J373" t="s">
        <v>841</v>
      </c>
      <c r="K373">
        <v>840</v>
      </c>
    </row>
    <row r="374" spans="10:11">
      <c r="J374" t="s">
        <v>842</v>
      </c>
      <c r="K374" s="1">
        <v>4910</v>
      </c>
    </row>
    <row r="375" spans="10:11">
      <c r="J375" t="s">
        <v>843</v>
      </c>
      <c r="K375" s="1">
        <v>1065</v>
      </c>
    </row>
    <row r="376" spans="10:11">
      <c r="J376" t="s">
        <v>844</v>
      </c>
      <c r="K376" s="1">
        <v>3334</v>
      </c>
    </row>
    <row r="377" spans="10:11">
      <c r="J377" t="s">
        <v>845</v>
      </c>
      <c r="K377" s="1">
        <v>26407</v>
      </c>
    </row>
    <row r="378" spans="10:11">
      <c r="J378" t="s">
        <v>846</v>
      </c>
      <c r="K378">
        <v>491</v>
      </c>
    </row>
    <row r="379" spans="10:11">
      <c r="J379" t="s">
        <v>847</v>
      </c>
      <c r="K379">
        <v>754</v>
      </c>
    </row>
    <row r="380" spans="10:11">
      <c r="J380" t="s">
        <v>848</v>
      </c>
      <c r="K380">
        <v>488</v>
      </c>
    </row>
    <row r="381" spans="10:11">
      <c r="J381" t="s">
        <v>849</v>
      </c>
      <c r="K381">
        <v>170</v>
      </c>
    </row>
    <row r="382" spans="10:11">
      <c r="J382" t="s">
        <v>850</v>
      </c>
      <c r="K382" s="1">
        <v>3677</v>
      </c>
    </row>
    <row r="383" spans="10:11">
      <c r="J383" t="s">
        <v>851</v>
      </c>
      <c r="K383" s="1">
        <v>6674</v>
      </c>
    </row>
    <row r="384" spans="10:11">
      <c r="J384" t="s">
        <v>852</v>
      </c>
      <c r="K384" s="1">
        <v>5197</v>
      </c>
    </row>
    <row r="385" spans="10:11">
      <c r="J385" t="s">
        <v>853</v>
      </c>
      <c r="K385">
        <v>587</v>
      </c>
    </row>
    <row r="386" spans="10:11">
      <c r="J386" t="s">
        <v>854</v>
      </c>
      <c r="K386">
        <v>553</v>
      </c>
    </row>
    <row r="387" spans="10:11">
      <c r="J387" t="s">
        <v>855</v>
      </c>
      <c r="K387" s="1">
        <v>1693</v>
      </c>
    </row>
    <row r="388" spans="10:11">
      <c r="J388" t="s">
        <v>856</v>
      </c>
      <c r="K388">
        <v>220</v>
      </c>
    </row>
    <row r="389" spans="10:11">
      <c r="J389" t="s">
        <v>857</v>
      </c>
      <c r="K389" s="1">
        <v>6305</v>
      </c>
    </row>
    <row r="390" spans="10:11">
      <c r="J390" t="s">
        <v>858</v>
      </c>
      <c r="K390" s="1">
        <v>12145</v>
      </c>
    </row>
    <row r="391" spans="10:11">
      <c r="J391" t="s">
        <v>859</v>
      </c>
      <c r="K391" s="1">
        <v>3849</v>
      </c>
    </row>
    <row r="392" spans="10:11">
      <c r="J392" t="s">
        <v>860</v>
      </c>
      <c r="K392" s="1">
        <v>5482</v>
      </c>
    </row>
    <row r="393" spans="10:11">
      <c r="J393" t="s">
        <v>861</v>
      </c>
      <c r="K393">
        <v>319</v>
      </c>
    </row>
    <row r="394" spans="10:11">
      <c r="J394" t="s">
        <v>862</v>
      </c>
      <c r="K394">
        <v>159</v>
      </c>
    </row>
    <row r="395" spans="10:11">
      <c r="J395" t="s">
        <v>863</v>
      </c>
      <c r="K395" s="1">
        <v>1192</v>
      </c>
    </row>
    <row r="396" spans="10:11">
      <c r="J396" t="s">
        <v>864</v>
      </c>
      <c r="K396" s="1">
        <v>14550</v>
      </c>
    </row>
    <row r="403" ht="14.25" customHeight="1"/>
  </sheetData>
  <mergeCells count="6">
    <mergeCell ref="A277:B277"/>
    <mergeCell ref="A48:B48"/>
    <mergeCell ref="A95:B95"/>
    <mergeCell ref="A143:B143"/>
    <mergeCell ref="A190:B190"/>
    <mergeCell ref="A237:B237"/>
  </mergeCells>
  <phoneticPr fontId="2" type="noConversion"/>
  <printOptions gridLines="1"/>
  <pageMargins left="0.75" right="0.75" top="1" bottom="1" header="0.5" footer="0.5"/>
  <pageSetup scale="73" orientation="landscape" horizontalDpi="4294967293" r:id="rId1"/>
  <headerFooter alignWithMargins="0">
    <oddHeader>&amp;C&amp;"Arial,Bold"&amp;14Public Library System Branch Statistics FY04</oddHeader>
    <oddFooter>&amp;LMississippi Public Library Statistics, FY04, Branch Statistics&amp;RPage 28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50"/>
  <sheetViews>
    <sheetView topLeftCell="B8" zoomScaleNormal="100" workbookViewId="0">
      <selection activeCell="B12" sqref="B12"/>
    </sheetView>
  </sheetViews>
  <sheetFormatPr defaultRowHeight="12.75"/>
  <cols>
    <col min="1" max="1" width="62.5703125" customWidth="1"/>
    <col min="2" max="2" width="44.5703125" customWidth="1"/>
    <col min="3" max="3" width="20.5703125" customWidth="1"/>
  </cols>
  <sheetData>
    <row r="1" spans="1:3">
      <c r="A1" t="s">
        <v>129</v>
      </c>
      <c r="B1" t="s">
        <v>1043</v>
      </c>
      <c r="C1" s="4" t="s">
        <v>1044</v>
      </c>
    </row>
    <row r="2" spans="1:3">
      <c r="C2" s="4"/>
    </row>
    <row r="3" spans="1:3">
      <c r="A3" s="38" t="s">
        <v>68</v>
      </c>
      <c r="B3" s="38" t="s">
        <v>182</v>
      </c>
      <c r="C3" s="39" t="s">
        <v>1045</v>
      </c>
    </row>
    <row r="4" spans="1:3">
      <c r="A4" t="s">
        <v>115</v>
      </c>
      <c r="B4" t="s">
        <v>1046</v>
      </c>
      <c r="C4" s="4" t="s">
        <v>255</v>
      </c>
    </row>
    <row r="5" spans="1:3">
      <c r="A5" t="s">
        <v>83</v>
      </c>
      <c r="B5" t="s">
        <v>188</v>
      </c>
      <c r="C5" s="4" t="s">
        <v>1048</v>
      </c>
    </row>
    <row r="6" spans="1:3">
      <c r="A6" t="s">
        <v>76</v>
      </c>
      <c r="B6" t="s">
        <v>189</v>
      </c>
      <c r="C6" s="4" t="s">
        <v>1048</v>
      </c>
    </row>
    <row r="7" spans="1:3">
      <c r="A7" s="18" t="s">
        <v>69</v>
      </c>
      <c r="B7" s="18" t="s">
        <v>190</v>
      </c>
      <c r="C7" s="40" t="s">
        <v>1045</v>
      </c>
    </row>
    <row r="8" spans="1:3">
      <c r="A8" t="s">
        <v>109</v>
      </c>
      <c r="B8" t="s">
        <v>1049</v>
      </c>
      <c r="C8" s="4" t="s">
        <v>1058</v>
      </c>
    </row>
    <row r="9" spans="1:3">
      <c r="A9" s="38" t="s">
        <v>96</v>
      </c>
      <c r="B9" s="41" t="s">
        <v>198</v>
      </c>
      <c r="C9" s="39" t="s">
        <v>1050</v>
      </c>
    </row>
    <row r="10" spans="1:3">
      <c r="A10" t="s">
        <v>84</v>
      </c>
      <c r="B10" s="42" t="s">
        <v>1051</v>
      </c>
      <c r="C10" s="4" t="s">
        <v>1048</v>
      </c>
    </row>
    <row r="11" spans="1:3">
      <c r="A11" t="s">
        <v>97</v>
      </c>
      <c r="B11" s="42" t="s">
        <v>1052</v>
      </c>
      <c r="C11" s="4" t="s">
        <v>1050</v>
      </c>
    </row>
    <row r="12" spans="1:3">
      <c r="A12" t="s">
        <v>85</v>
      </c>
      <c r="B12" s="42" t="s">
        <v>1053</v>
      </c>
      <c r="C12" s="4" t="s">
        <v>1048</v>
      </c>
    </row>
    <row r="13" spans="1:3">
      <c r="A13" t="s">
        <v>77</v>
      </c>
      <c r="B13" s="42" t="s">
        <v>192</v>
      </c>
      <c r="C13" s="4" t="s">
        <v>1048</v>
      </c>
    </row>
    <row r="14" spans="1:3">
      <c r="A14" s="38" t="s">
        <v>110</v>
      </c>
      <c r="B14" s="41" t="s">
        <v>1054</v>
      </c>
      <c r="C14" s="39" t="s">
        <v>1058</v>
      </c>
    </row>
    <row r="15" spans="1:3">
      <c r="A15" t="s">
        <v>86</v>
      </c>
      <c r="B15" s="42" t="s">
        <v>191</v>
      </c>
      <c r="C15" s="4" t="s">
        <v>1048</v>
      </c>
    </row>
    <row r="16" spans="1:3">
      <c r="A16" t="s">
        <v>87</v>
      </c>
      <c r="B16" s="42" t="s">
        <v>211</v>
      </c>
      <c r="C16" s="4" t="s">
        <v>1047</v>
      </c>
    </row>
    <row r="17" spans="1:6">
      <c r="A17" t="s">
        <v>70</v>
      </c>
      <c r="B17" s="42" t="s">
        <v>212</v>
      </c>
      <c r="C17" s="4" t="s">
        <v>1045</v>
      </c>
    </row>
    <row r="18" spans="1:6">
      <c r="A18" t="s">
        <v>111</v>
      </c>
      <c r="B18" s="42" t="s">
        <v>213</v>
      </c>
      <c r="C18" s="4" t="s">
        <v>1058</v>
      </c>
    </row>
    <row r="19" spans="1:6">
      <c r="A19" s="38" t="s">
        <v>71</v>
      </c>
      <c r="B19" s="41" t="s">
        <v>214</v>
      </c>
      <c r="C19" s="39" t="s">
        <v>1045</v>
      </c>
    </row>
    <row r="20" spans="1:6">
      <c r="A20" t="s">
        <v>112</v>
      </c>
      <c r="B20" s="42" t="s">
        <v>217</v>
      </c>
      <c r="C20" s="4" t="s">
        <v>1058</v>
      </c>
    </row>
    <row r="21" spans="1:6">
      <c r="A21" t="s">
        <v>113</v>
      </c>
      <c r="B21" s="42" t="s">
        <v>1055</v>
      </c>
      <c r="C21" s="4" t="s">
        <v>1058</v>
      </c>
    </row>
    <row r="22" spans="1:6">
      <c r="A22" t="s">
        <v>78</v>
      </c>
      <c r="B22" s="42" t="s">
        <v>1056</v>
      </c>
      <c r="C22" s="4" t="s">
        <v>1048</v>
      </c>
    </row>
    <row r="23" spans="1:6">
      <c r="A23" t="s">
        <v>88</v>
      </c>
      <c r="B23" s="43" t="s">
        <v>220</v>
      </c>
      <c r="C23" s="4" t="s">
        <v>1047</v>
      </c>
      <c r="E23" t="s">
        <v>1075</v>
      </c>
      <c r="F23" t="s">
        <v>1076</v>
      </c>
    </row>
    <row r="24" spans="1:6">
      <c r="A24" s="38" t="s">
        <v>98</v>
      </c>
      <c r="B24" s="41" t="s">
        <v>221</v>
      </c>
      <c r="C24" s="39" t="s">
        <v>1050</v>
      </c>
      <c r="E24" t="s">
        <v>1077</v>
      </c>
      <c r="F24" t="s">
        <v>1078</v>
      </c>
    </row>
    <row r="25" spans="1:6">
      <c r="A25" t="s">
        <v>107</v>
      </c>
      <c r="B25" s="42" t="s">
        <v>1057</v>
      </c>
      <c r="C25" s="4" t="s">
        <v>1061</v>
      </c>
      <c r="E25" t="s">
        <v>1079</v>
      </c>
      <c r="F25" t="s">
        <v>1080</v>
      </c>
    </row>
    <row r="26" spans="1:6">
      <c r="A26" t="s">
        <v>99</v>
      </c>
      <c r="B26" s="42" t="s">
        <v>1059</v>
      </c>
      <c r="C26" s="4" t="s">
        <v>1047</v>
      </c>
      <c r="E26" t="s">
        <v>1081</v>
      </c>
      <c r="F26" t="s">
        <v>1082</v>
      </c>
    </row>
    <row r="27" spans="1:6">
      <c r="A27" t="s">
        <v>116</v>
      </c>
      <c r="B27" s="42" t="s">
        <v>1060</v>
      </c>
      <c r="C27" s="4" t="s">
        <v>255</v>
      </c>
      <c r="E27" t="s">
        <v>1083</v>
      </c>
      <c r="F27" t="s">
        <v>1084</v>
      </c>
    </row>
    <row r="28" spans="1:6">
      <c r="A28" t="s">
        <v>102</v>
      </c>
      <c r="B28" s="43" t="s">
        <v>227</v>
      </c>
      <c r="C28" s="4" t="s">
        <v>1061</v>
      </c>
      <c r="E28" t="s">
        <v>1085</v>
      </c>
      <c r="F28" t="s">
        <v>1086</v>
      </c>
    </row>
    <row r="29" spans="1:6">
      <c r="A29" s="38" t="s">
        <v>72</v>
      </c>
      <c r="B29" s="41" t="s">
        <v>228</v>
      </c>
      <c r="C29" s="39" t="s">
        <v>1045</v>
      </c>
      <c r="E29" t="s">
        <v>255</v>
      </c>
    </row>
    <row r="30" spans="1:6">
      <c r="A30" t="s">
        <v>89</v>
      </c>
      <c r="B30" s="42" t="s">
        <v>229</v>
      </c>
      <c r="C30" s="4" t="s">
        <v>1048</v>
      </c>
    </row>
    <row r="31" spans="1:6">
      <c r="A31" t="s">
        <v>103</v>
      </c>
      <c r="B31" s="42" t="s">
        <v>495</v>
      </c>
      <c r="C31" s="4" t="s">
        <v>1050</v>
      </c>
    </row>
    <row r="32" spans="1:6">
      <c r="A32" t="s">
        <v>108</v>
      </c>
      <c r="B32" s="42" t="s">
        <v>1062</v>
      </c>
      <c r="C32" s="4" t="s">
        <v>1058</v>
      </c>
    </row>
    <row r="33" spans="1:3">
      <c r="A33" t="s">
        <v>90</v>
      </c>
      <c r="B33" s="43" t="s">
        <v>1063</v>
      </c>
      <c r="C33" s="4" t="s">
        <v>1047</v>
      </c>
    </row>
    <row r="34" spans="1:3">
      <c r="A34" s="38" t="s">
        <v>114</v>
      </c>
      <c r="B34" s="41" t="s">
        <v>1064</v>
      </c>
      <c r="C34" s="39" t="s">
        <v>1061</v>
      </c>
    </row>
    <row r="35" spans="1:3">
      <c r="A35" t="s">
        <v>73</v>
      </c>
      <c r="B35" s="42" t="s">
        <v>510</v>
      </c>
      <c r="C35" s="4" t="s">
        <v>1045</v>
      </c>
    </row>
    <row r="36" spans="1:3">
      <c r="A36" t="s">
        <v>91</v>
      </c>
      <c r="B36" s="42" t="s">
        <v>878</v>
      </c>
      <c r="C36" s="4" t="s">
        <v>1047</v>
      </c>
    </row>
    <row r="37" spans="1:3">
      <c r="A37" t="s">
        <v>104</v>
      </c>
      <c r="B37" s="42" t="s">
        <v>1065</v>
      </c>
      <c r="C37" s="4" t="s">
        <v>1050</v>
      </c>
    </row>
    <row r="38" spans="1:3">
      <c r="A38" t="s">
        <v>100</v>
      </c>
      <c r="B38" s="43" t="s">
        <v>1066</v>
      </c>
      <c r="C38" s="4" t="s">
        <v>1050</v>
      </c>
    </row>
    <row r="39" spans="1:3">
      <c r="A39" s="38" t="s">
        <v>92</v>
      </c>
      <c r="B39" s="41" t="s">
        <v>1067</v>
      </c>
      <c r="C39" s="39" t="s">
        <v>1048</v>
      </c>
    </row>
    <row r="40" spans="1:3">
      <c r="A40" t="s">
        <v>93</v>
      </c>
      <c r="B40" s="42" t="s">
        <v>1068</v>
      </c>
      <c r="C40" s="4" t="s">
        <v>1048</v>
      </c>
    </row>
    <row r="41" spans="1:3">
      <c r="A41" t="s">
        <v>239</v>
      </c>
      <c r="B41" s="42" t="s">
        <v>883</v>
      </c>
      <c r="C41" s="4" t="s">
        <v>1047</v>
      </c>
    </row>
    <row r="42" spans="1:3">
      <c r="A42" t="s">
        <v>80</v>
      </c>
      <c r="B42" s="42" t="s">
        <v>875</v>
      </c>
      <c r="C42" s="4" t="s">
        <v>1048</v>
      </c>
    </row>
    <row r="43" spans="1:3">
      <c r="A43" t="s">
        <v>74</v>
      </c>
      <c r="B43" s="43" t="s">
        <v>894</v>
      </c>
      <c r="C43" s="4" t="s">
        <v>1045</v>
      </c>
    </row>
    <row r="44" spans="1:3">
      <c r="A44" s="38" t="s">
        <v>105</v>
      </c>
      <c r="B44" s="41" t="s">
        <v>888</v>
      </c>
      <c r="C44" s="39" t="s">
        <v>1050</v>
      </c>
    </row>
    <row r="45" spans="1:3">
      <c r="A45" t="s">
        <v>106</v>
      </c>
      <c r="B45" s="42" t="s">
        <v>1</v>
      </c>
      <c r="C45" s="4" t="s">
        <v>1050</v>
      </c>
    </row>
    <row r="46" spans="1:3">
      <c r="A46" t="s">
        <v>81</v>
      </c>
      <c r="B46" s="42" t="s">
        <v>876</v>
      </c>
      <c r="C46" s="4" t="s">
        <v>1048</v>
      </c>
    </row>
    <row r="47" spans="1:3">
      <c r="A47" t="s">
        <v>95</v>
      </c>
      <c r="B47" s="42" t="s">
        <v>884</v>
      </c>
      <c r="C47" s="4" t="s">
        <v>1047</v>
      </c>
    </row>
    <row r="48" spans="1:3">
      <c r="A48" t="s">
        <v>101</v>
      </c>
      <c r="B48" s="43" t="s">
        <v>893</v>
      </c>
      <c r="C48" s="4" t="s">
        <v>1047</v>
      </c>
    </row>
    <row r="49" spans="1:3">
      <c r="A49" s="38" t="s">
        <v>82</v>
      </c>
      <c r="B49" s="41" t="s">
        <v>877</v>
      </c>
      <c r="C49" s="39" t="s">
        <v>1048</v>
      </c>
    </row>
    <row r="50" spans="1:3">
      <c r="A50" t="s">
        <v>75</v>
      </c>
      <c r="B50" s="42" t="s">
        <v>184</v>
      </c>
      <c r="C50" s="4" t="s">
        <v>1045</v>
      </c>
    </row>
  </sheetData>
  <phoneticPr fontId="2" type="noConversion"/>
  <printOptions horizontalCentered="1"/>
  <pageMargins left="0.75" right="0.75" top="1" bottom="1" header="0.5" footer="0.5"/>
  <pageSetup scale="75" orientation="landscape" horizontalDpi="4294967293" r:id="rId1"/>
  <headerFooter alignWithMargins="0">
    <oddHeader>&amp;C&amp;"Arial,Bold"&amp;12Public Library System Population Codes 
by System FY04</oddHeader>
    <oddFooter>&amp;LMississippi Public Library Statistics, FY04, Library Codes by System&amp;RPage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37"/>
  <sheetViews>
    <sheetView zoomScaleNormal="100" workbookViewId="0">
      <selection activeCell="B4" sqref="B4"/>
    </sheetView>
  </sheetViews>
  <sheetFormatPr defaultRowHeight="12.75"/>
  <cols>
    <col min="4" max="4" width="13.28515625" bestFit="1" customWidth="1"/>
    <col min="7" max="7" width="10.5703125" customWidth="1"/>
    <col min="8" max="8" width="16.42578125" customWidth="1"/>
    <col min="9" max="9" width="14.42578125" style="5" bestFit="1" customWidth="1"/>
    <col min="10" max="10" width="11.7109375" bestFit="1" customWidth="1"/>
  </cols>
  <sheetData>
    <row r="1" spans="1:10">
      <c r="A1" s="108" t="s">
        <v>4</v>
      </c>
      <c r="B1" s="109"/>
      <c r="C1" s="110"/>
      <c r="D1" s="111"/>
      <c r="G1" s="108" t="s">
        <v>19</v>
      </c>
      <c r="H1" s="110"/>
      <c r="I1" s="120"/>
    </row>
    <row r="2" spans="1:10">
      <c r="A2" s="112"/>
      <c r="B2" s="57"/>
      <c r="C2" s="57"/>
      <c r="D2" s="113"/>
      <c r="G2" s="112"/>
      <c r="H2" s="57"/>
      <c r="I2" s="121"/>
    </row>
    <row r="3" spans="1:10">
      <c r="A3" s="114" t="s">
        <v>118</v>
      </c>
      <c r="B3" s="57"/>
      <c r="C3" s="57"/>
      <c r="D3" s="115">
        <v>2902966</v>
      </c>
      <c r="G3" s="112" t="s">
        <v>20</v>
      </c>
      <c r="H3" s="57"/>
      <c r="I3" s="121">
        <v>28954956</v>
      </c>
      <c r="J3" s="1"/>
    </row>
    <row r="4" spans="1:10">
      <c r="A4" s="123" t="s">
        <v>5</v>
      </c>
      <c r="B4" s="26"/>
      <c r="C4" s="26"/>
      <c r="D4" s="130">
        <v>241</v>
      </c>
      <c r="G4" s="112" t="s">
        <v>137</v>
      </c>
      <c r="H4" s="57"/>
      <c r="I4" s="121">
        <v>513798</v>
      </c>
      <c r="J4" s="1"/>
    </row>
    <row r="5" spans="1:10">
      <c r="A5" s="114" t="s">
        <v>6</v>
      </c>
      <c r="B5" s="57"/>
      <c r="C5" s="57"/>
      <c r="D5" s="113">
        <v>2</v>
      </c>
      <c r="G5" s="112" t="s">
        <v>139</v>
      </c>
      <c r="H5" s="57"/>
      <c r="I5" s="121">
        <v>7750458</v>
      </c>
      <c r="J5" s="1"/>
    </row>
    <row r="6" spans="1:10">
      <c r="A6" s="123" t="s">
        <v>22</v>
      </c>
      <c r="B6" s="26"/>
      <c r="C6" s="26"/>
      <c r="D6" s="125">
        <v>9041</v>
      </c>
      <c r="G6" s="112" t="s">
        <v>140</v>
      </c>
      <c r="H6" s="57"/>
      <c r="I6" s="121">
        <v>2721291</v>
      </c>
      <c r="J6" s="1"/>
    </row>
    <row r="7" spans="1:10" ht="15.75" thickBot="1">
      <c r="A7" s="112" t="s">
        <v>119</v>
      </c>
      <c r="B7" s="57"/>
      <c r="C7" s="57"/>
      <c r="D7" s="116">
        <v>128</v>
      </c>
      <c r="E7" s="32"/>
      <c r="F7" s="32"/>
      <c r="G7" s="135" t="s">
        <v>21</v>
      </c>
      <c r="H7" s="131"/>
      <c r="I7" s="136">
        <f>SUM(I3:I6)</f>
        <v>39940503</v>
      </c>
      <c r="J7" s="12"/>
    </row>
    <row r="8" spans="1:10">
      <c r="A8" s="112" t="s">
        <v>7</v>
      </c>
      <c r="B8" s="57"/>
      <c r="C8" s="57"/>
      <c r="D8" s="113">
        <v>367</v>
      </c>
    </row>
    <row r="9" spans="1:10">
      <c r="A9" s="112" t="s">
        <v>120</v>
      </c>
      <c r="B9" s="57"/>
      <c r="C9" s="57"/>
      <c r="D9" s="113">
        <v>790</v>
      </c>
      <c r="J9" s="12"/>
    </row>
    <row r="10" spans="1:10" ht="13.5" thickBot="1">
      <c r="A10" s="124" t="s">
        <v>121</v>
      </c>
      <c r="B10" s="133"/>
      <c r="C10" s="133"/>
      <c r="D10" s="134">
        <f>SUM(D7:D9)</f>
        <v>1285</v>
      </c>
    </row>
    <row r="11" spans="1:10" ht="13.5" thickBot="1"/>
    <row r="12" spans="1:10">
      <c r="A12" s="108" t="s">
        <v>8</v>
      </c>
      <c r="B12" s="110"/>
      <c r="C12" s="110"/>
      <c r="D12" s="111"/>
      <c r="G12" s="108" t="s">
        <v>41</v>
      </c>
      <c r="H12" s="110"/>
      <c r="I12" s="120"/>
    </row>
    <row r="13" spans="1:10">
      <c r="A13" s="112"/>
      <c r="B13" s="57"/>
      <c r="C13" s="57"/>
      <c r="D13" s="113"/>
      <c r="G13" s="112"/>
      <c r="H13" s="57"/>
      <c r="I13" s="121"/>
    </row>
    <row r="14" spans="1:10">
      <c r="A14" s="112" t="s">
        <v>9</v>
      </c>
      <c r="B14" s="57"/>
      <c r="C14" s="57"/>
      <c r="D14" s="115">
        <v>5728460</v>
      </c>
      <c r="G14" s="114" t="s">
        <v>42</v>
      </c>
      <c r="H14" s="57"/>
      <c r="I14" s="121"/>
    </row>
    <row r="15" spans="1:10">
      <c r="A15" s="112" t="s">
        <v>11</v>
      </c>
      <c r="B15" s="57"/>
      <c r="C15" s="57"/>
      <c r="D15" s="115">
        <v>180590</v>
      </c>
      <c r="G15" s="112" t="s">
        <v>23</v>
      </c>
      <c r="H15" s="57"/>
      <c r="I15" s="121">
        <v>20329946</v>
      </c>
      <c r="J15" s="1"/>
    </row>
    <row r="16" spans="1:10">
      <c r="A16" s="112" t="s">
        <v>160</v>
      </c>
      <c r="B16" s="57"/>
      <c r="C16" s="57"/>
      <c r="D16" s="115">
        <v>213153</v>
      </c>
      <c r="G16" s="112" t="s">
        <v>145</v>
      </c>
      <c r="H16" s="57"/>
      <c r="I16" s="121">
        <v>5826776</v>
      </c>
      <c r="J16" s="1"/>
    </row>
    <row r="17" spans="1:10" ht="14.25">
      <c r="A17" s="112" t="s">
        <v>24</v>
      </c>
      <c r="B17" s="57"/>
      <c r="C17" s="57"/>
      <c r="D17" s="115">
        <v>8490</v>
      </c>
      <c r="G17" s="129" t="s">
        <v>25</v>
      </c>
      <c r="H17" s="57"/>
      <c r="I17" s="121">
        <f>SUM(I15:I16)</f>
        <v>26156722</v>
      </c>
      <c r="J17" s="12"/>
    </row>
    <row r="18" spans="1:10">
      <c r="A18" s="112" t="s">
        <v>161</v>
      </c>
      <c r="B18" s="57"/>
      <c r="C18" s="57"/>
      <c r="D18" s="115">
        <v>1528</v>
      </c>
      <c r="G18" s="112"/>
      <c r="H18" s="57"/>
      <c r="I18" s="121"/>
    </row>
    <row r="19" spans="1:10">
      <c r="A19" s="112" t="s">
        <v>26</v>
      </c>
      <c r="B19" s="57"/>
      <c r="C19" s="57"/>
      <c r="D19" s="115">
        <v>10320</v>
      </c>
      <c r="G19" s="114" t="s">
        <v>43</v>
      </c>
      <c r="H19" s="57"/>
      <c r="I19" s="121"/>
    </row>
    <row r="20" spans="1:10">
      <c r="A20" s="112" t="s">
        <v>12</v>
      </c>
      <c r="B20" s="57"/>
      <c r="C20" s="57"/>
      <c r="D20" s="115">
        <v>108908</v>
      </c>
      <c r="G20" s="112" t="s">
        <v>44</v>
      </c>
      <c r="H20" s="57"/>
      <c r="I20" s="121">
        <v>3678416</v>
      </c>
      <c r="J20" s="1"/>
    </row>
    <row r="21" spans="1:10">
      <c r="A21" s="123" t="s">
        <v>13</v>
      </c>
      <c r="B21" s="127"/>
      <c r="C21" s="127"/>
      <c r="D21" s="137">
        <f>SUM(D14:D20)</f>
        <v>6251449</v>
      </c>
      <c r="G21" s="112" t="s">
        <v>10</v>
      </c>
      <c r="H21" s="57"/>
      <c r="I21" s="121">
        <v>279894</v>
      </c>
      <c r="J21" s="1"/>
    </row>
    <row r="22" spans="1:10">
      <c r="A22" s="112" t="s">
        <v>179</v>
      </c>
      <c r="B22" s="57"/>
      <c r="C22" s="57"/>
      <c r="D22" s="115">
        <v>2458451</v>
      </c>
      <c r="G22" s="112" t="s">
        <v>12</v>
      </c>
      <c r="H22" s="57"/>
      <c r="I22" s="121">
        <v>662125</v>
      </c>
      <c r="J22" s="1"/>
    </row>
    <row r="23" spans="1:10" ht="13.5" thickBot="1">
      <c r="A23" s="124" t="s">
        <v>178</v>
      </c>
      <c r="B23" s="132"/>
      <c r="C23" s="132"/>
      <c r="D23" s="119">
        <v>9430365</v>
      </c>
      <c r="G23" s="123" t="s">
        <v>27</v>
      </c>
      <c r="H23" s="26"/>
      <c r="I23" s="138">
        <f>SUM(I20:I22)</f>
        <v>4620435</v>
      </c>
      <c r="J23" s="12"/>
    </row>
    <row r="24" spans="1:10" ht="13.5" thickBot="1">
      <c r="A24" s="57"/>
      <c r="B24" s="57"/>
      <c r="C24" s="57"/>
      <c r="D24" s="57"/>
      <c r="G24" s="112"/>
      <c r="H24" s="57"/>
      <c r="I24" s="121"/>
    </row>
    <row r="25" spans="1:10">
      <c r="A25" s="108" t="s">
        <v>28</v>
      </c>
      <c r="B25" s="110"/>
      <c r="C25" s="110"/>
      <c r="D25" s="111"/>
      <c r="G25" s="114" t="s">
        <v>29</v>
      </c>
      <c r="H25" s="57"/>
      <c r="I25" s="121"/>
      <c r="J25" s="1"/>
    </row>
    <row r="26" spans="1:10">
      <c r="A26" s="112"/>
      <c r="B26" s="57"/>
      <c r="C26" s="57"/>
      <c r="D26" s="113"/>
      <c r="G26" s="112" t="s">
        <v>45</v>
      </c>
      <c r="H26" s="57"/>
      <c r="I26" s="121">
        <v>174019</v>
      </c>
      <c r="J26" s="1"/>
    </row>
    <row r="27" spans="1:10">
      <c r="A27" s="114" t="s">
        <v>14</v>
      </c>
      <c r="B27" s="57"/>
      <c r="C27" s="57"/>
      <c r="D27" s="115">
        <v>11159</v>
      </c>
      <c r="G27" s="112" t="s">
        <v>46</v>
      </c>
      <c r="H27" s="57"/>
      <c r="I27" s="121">
        <v>7031374</v>
      </c>
      <c r="J27" s="12"/>
    </row>
    <row r="28" spans="1:10">
      <c r="A28" s="114" t="s">
        <v>15</v>
      </c>
      <c r="B28" s="57"/>
      <c r="C28" s="57"/>
      <c r="D28" s="115">
        <v>20283</v>
      </c>
      <c r="G28" s="114" t="s">
        <v>47</v>
      </c>
      <c r="H28" s="57"/>
      <c r="I28" s="121">
        <f>SUM(I26:I27)</f>
        <v>7205393</v>
      </c>
    </row>
    <row r="29" spans="1:10">
      <c r="A29" s="114" t="s">
        <v>173</v>
      </c>
      <c r="B29" s="57"/>
      <c r="C29" s="57"/>
      <c r="D29" s="115">
        <v>1777753</v>
      </c>
      <c r="G29" s="112"/>
      <c r="H29" s="57"/>
      <c r="I29" s="121"/>
      <c r="J29" s="12"/>
    </row>
    <row r="30" spans="1:10" ht="13.5" thickBot="1">
      <c r="A30" s="123" t="s">
        <v>16</v>
      </c>
      <c r="B30" s="26"/>
      <c r="C30" s="26"/>
      <c r="D30" s="125">
        <v>8318869</v>
      </c>
      <c r="G30" s="124" t="s">
        <v>30</v>
      </c>
      <c r="H30" s="118"/>
      <c r="I30" s="122">
        <f>(I17+I23+I28)</f>
        <v>37982550</v>
      </c>
    </row>
    <row r="31" spans="1:10" ht="13.5" thickBot="1">
      <c r="A31" s="114" t="s">
        <v>176</v>
      </c>
      <c r="B31" s="57"/>
      <c r="C31" s="57"/>
      <c r="D31" s="115">
        <v>1402015</v>
      </c>
      <c r="G31" s="57"/>
      <c r="H31" s="57"/>
      <c r="I31" s="90"/>
      <c r="J31" s="12"/>
    </row>
    <row r="32" spans="1:10">
      <c r="A32" s="114" t="s">
        <v>17</v>
      </c>
      <c r="B32" s="57"/>
      <c r="C32" s="57"/>
      <c r="D32" s="115">
        <v>361312</v>
      </c>
      <c r="G32" s="128" t="s">
        <v>40</v>
      </c>
      <c r="H32" s="110"/>
      <c r="I32" s="120">
        <v>3406915</v>
      </c>
    </row>
    <row r="33" spans="1:9" ht="13.5" thickBot="1">
      <c r="A33" s="114" t="s">
        <v>31</v>
      </c>
      <c r="B33" s="57"/>
      <c r="C33" s="57"/>
      <c r="D33" s="115">
        <v>529656</v>
      </c>
      <c r="G33" s="124" t="s">
        <v>153</v>
      </c>
      <c r="H33" s="118"/>
      <c r="I33" s="122">
        <v>4120727</v>
      </c>
    </row>
    <row r="34" spans="1:9">
      <c r="A34" s="114" t="s">
        <v>18</v>
      </c>
      <c r="B34" s="57"/>
      <c r="C34" s="57"/>
      <c r="D34" s="115">
        <v>1522</v>
      </c>
    </row>
    <row r="35" spans="1:9" ht="13.5" thickBot="1">
      <c r="A35" s="117" t="s">
        <v>187</v>
      </c>
      <c r="B35" s="118"/>
      <c r="C35" s="118"/>
      <c r="D35" s="126">
        <v>1389916</v>
      </c>
    </row>
    <row r="37" spans="1:9">
      <c r="A37" t="s">
        <v>32</v>
      </c>
    </row>
  </sheetData>
  <phoneticPr fontId="2" type="noConversion"/>
  <printOptions horizontalCentered="1"/>
  <pageMargins left="0.75" right="0.75" top="1" bottom="1" header="0.5" footer="0.5"/>
  <pageSetup scale="99" orientation="landscape" horizontalDpi="4294967293" verticalDpi="0" r:id="rId1"/>
  <headerFooter alignWithMargins="0">
    <oddHeader>&amp;C&amp;"Arial,Bold"&amp;11Public Library System FY04 
State-wide Totals</oddHeader>
    <oddFooter>&amp;L&amp;9Mississippi Public Library Statistics, FY04, State-wide Totals&amp;R&amp;9Page 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9"/>
  <sheetViews>
    <sheetView topLeftCell="B49" zoomScaleNormal="100" workbookViewId="0">
      <selection activeCell="N69" sqref="N69"/>
    </sheetView>
  </sheetViews>
  <sheetFormatPr defaultRowHeight="12.75"/>
  <cols>
    <col min="1" max="1" width="53.5703125" style="42" customWidth="1"/>
    <col min="2" max="2" width="13.140625" style="42" customWidth="1"/>
    <col min="3" max="3" width="12.5703125" style="42" customWidth="1"/>
    <col min="4" max="4" width="10" style="42" customWidth="1"/>
    <col min="5" max="5" width="10.85546875" style="42" customWidth="1"/>
    <col min="6" max="6" width="7.85546875" style="42" customWidth="1"/>
    <col min="7" max="7" width="10.5703125" style="42" customWidth="1"/>
    <col min="8" max="8" width="9" style="42" customWidth="1"/>
    <col min="9" max="9" width="7.85546875" style="42" customWidth="1"/>
    <col min="10" max="10" width="9" style="42" customWidth="1"/>
    <col min="11" max="11" width="16.5703125" style="11" customWidth="1"/>
    <col min="12" max="16384" width="9.140625" style="42"/>
  </cols>
  <sheetData>
    <row r="1" spans="1:11" ht="38.25">
      <c r="A1" s="3" t="s">
        <v>66</v>
      </c>
      <c r="B1" s="19" t="s">
        <v>118</v>
      </c>
      <c r="C1" s="10" t="s">
        <v>48</v>
      </c>
      <c r="D1" s="10" t="s">
        <v>49</v>
      </c>
      <c r="E1" s="10" t="s">
        <v>50</v>
      </c>
      <c r="F1" s="10" t="s">
        <v>51</v>
      </c>
      <c r="G1" s="10" t="s">
        <v>52</v>
      </c>
      <c r="H1" s="10" t="s">
        <v>53</v>
      </c>
      <c r="I1" s="10" t="s">
        <v>54</v>
      </c>
      <c r="J1" s="10" t="s">
        <v>122</v>
      </c>
      <c r="K1" s="141" t="s">
        <v>123</v>
      </c>
    </row>
    <row r="2" spans="1:11" s="41" customFormat="1" ht="12" customHeight="1">
      <c r="K2" s="139"/>
    </row>
    <row r="3" spans="1:11">
      <c r="A3" s="3" t="s">
        <v>67</v>
      </c>
    </row>
    <row r="4" spans="1:11">
      <c r="A4" s="42" t="s">
        <v>68</v>
      </c>
      <c r="B4" s="11">
        <v>7844</v>
      </c>
      <c r="C4" s="142">
        <v>80</v>
      </c>
      <c r="D4" s="42">
        <v>5</v>
      </c>
      <c r="E4" s="42">
        <v>2</v>
      </c>
      <c r="F4" s="42">
        <v>0</v>
      </c>
      <c r="G4" s="42">
        <v>4</v>
      </c>
      <c r="H4" s="42">
        <v>0</v>
      </c>
      <c r="I4" s="42">
        <f>SUM(F4:H4)</f>
        <v>4</v>
      </c>
      <c r="J4" s="143">
        <f>(152/40)</f>
        <v>3.8</v>
      </c>
      <c r="K4" s="11">
        <v>72</v>
      </c>
    </row>
    <row r="5" spans="1:11">
      <c r="A5" s="42" t="s">
        <v>69</v>
      </c>
      <c r="B5" s="11">
        <v>10517</v>
      </c>
      <c r="C5" s="142">
        <v>66</v>
      </c>
      <c r="D5" s="42">
        <v>5</v>
      </c>
      <c r="E5" s="42">
        <v>2</v>
      </c>
      <c r="F5" s="42">
        <v>0</v>
      </c>
      <c r="G5" s="42">
        <v>2</v>
      </c>
      <c r="H5" s="42">
        <v>0</v>
      </c>
      <c r="I5" s="42">
        <f>SUM(F5:H5)</f>
        <v>2</v>
      </c>
      <c r="J5" s="143">
        <f>(40/40)</f>
        <v>1</v>
      </c>
      <c r="K5" s="11">
        <v>20</v>
      </c>
    </row>
    <row r="6" spans="1:11">
      <c r="A6" s="42" t="s">
        <v>70</v>
      </c>
      <c r="B6" s="11">
        <v>11546</v>
      </c>
      <c r="C6" s="142">
        <v>48</v>
      </c>
      <c r="D6" s="42">
        <v>6</v>
      </c>
      <c r="E6" s="42">
        <v>1</v>
      </c>
      <c r="F6" s="42">
        <v>0</v>
      </c>
      <c r="G6" s="42">
        <v>2</v>
      </c>
      <c r="H6" s="42">
        <v>2</v>
      </c>
      <c r="I6" s="42">
        <f t="shared" ref="I6:I66" si="0">SUM(F6:H6)</f>
        <v>4</v>
      </c>
      <c r="J6" s="143">
        <f>(146/40)</f>
        <v>3.65</v>
      </c>
      <c r="K6" s="11">
        <v>50</v>
      </c>
    </row>
    <row r="7" spans="1:11">
      <c r="A7" s="42" t="s">
        <v>71</v>
      </c>
      <c r="B7" s="11">
        <v>10628</v>
      </c>
      <c r="C7" s="142">
        <v>62</v>
      </c>
      <c r="D7" s="42">
        <v>6</v>
      </c>
      <c r="E7" s="42">
        <v>2</v>
      </c>
      <c r="F7" s="42">
        <v>0</v>
      </c>
      <c r="G7" s="42">
        <v>3</v>
      </c>
      <c r="H7" s="42">
        <v>3</v>
      </c>
      <c r="I7" s="42">
        <f t="shared" si="0"/>
        <v>6</v>
      </c>
      <c r="J7" s="143">
        <f>(178/40)</f>
        <v>4.45</v>
      </c>
      <c r="K7" s="11">
        <v>2890</v>
      </c>
    </row>
    <row r="8" spans="1:11">
      <c r="A8" s="42" t="s">
        <v>72</v>
      </c>
      <c r="B8" s="11">
        <v>9715</v>
      </c>
      <c r="C8" s="142">
        <v>60</v>
      </c>
      <c r="D8" s="42">
        <v>6</v>
      </c>
      <c r="E8" s="42">
        <v>2</v>
      </c>
      <c r="F8" s="42">
        <v>0</v>
      </c>
      <c r="G8" s="42">
        <v>5</v>
      </c>
      <c r="H8" s="42">
        <v>1</v>
      </c>
      <c r="I8" s="42">
        <f t="shared" si="0"/>
        <v>6</v>
      </c>
      <c r="J8" s="143">
        <f>(100/40)</f>
        <v>2.5</v>
      </c>
      <c r="K8" s="11">
        <v>0</v>
      </c>
    </row>
    <row r="9" spans="1:11">
      <c r="A9" s="42" t="s">
        <v>73</v>
      </c>
      <c r="B9" s="11">
        <v>12283</v>
      </c>
      <c r="C9" s="142">
        <f>(3640/52)</f>
        <v>70</v>
      </c>
      <c r="D9" s="42">
        <v>6</v>
      </c>
      <c r="E9" s="42">
        <v>3</v>
      </c>
      <c r="F9" s="42">
        <v>0</v>
      </c>
      <c r="G9" s="42">
        <v>9</v>
      </c>
      <c r="H9" s="42">
        <v>0</v>
      </c>
      <c r="I9" s="42">
        <f t="shared" si="0"/>
        <v>9</v>
      </c>
      <c r="J9" s="143">
        <f>(120/40)</f>
        <v>3</v>
      </c>
      <c r="K9" s="11">
        <v>0</v>
      </c>
    </row>
    <row r="10" spans="1:11">
      <c r="A10" s="42" t="s">
        <v>74</v>
      </c>
      <c r="B10" s="11">
        <v>14255</v>
      </c>
      <c r="C10" s="142">
        <v>69</v>
      </c>
      <c r="D10" s="42">
        <v>4</v>
      </c>
      <c r="E10" s="42">
        <v>2</v>
      </c>
      <c r="F10" s="42">
        <v>0</v>
      </c>
      <c r="G10" s="42">
        <v>2</v>
      </c>
      <c r="H10" s="42">
        <v>5</v>
      </c>
      <c r="I10" s="42">
        <f t="shared" si="0"/>
        <v>7</v>
      </c>
      <c r="J10" s="143">
        <f>(156/40)</f>
        <v>3.9</v>
      </c>
      <c r="K10" s="11">
        <v>104</v>
      </c>
    </row>
    <row r="11" spans="1:11">
      <c r="A11" s="42" t="s">
        <v>75</v>
      </c>
      <c r="B11" s="11">
        <v>13337</v>
      </c>
      <c r="C11" s="142">
        <v>53</v>
      </c>
      <c r="D11" s="42">
        <v>5</v>
      </c>
      <c r="E11" s="42">
        <v>2</v>
      </c>
      <c r="F11" s="42">
        <v>0</v>
      </c>
      <c r="G11" s="42">
        <v>4</v>
      </c>
      <c r="H11" s="42">
        <v>2</v>
      </c>
      <c r="I11" s="42">
        <f t="shared" si="0"/>
        <v>6</v>
      </c>
      <c r="J11" s="143">
        <f>(79.5/40)</f>
        <v>1.9875</v>
      </c>
      <c r="K11" s="11">
        <v>0</v>
      </c>
    </row>
    <row r="12" spans="1:11" s="41" customFormat="1" ht="12" customHeight="1">
      <c r="B12" s="139"/>
      <c r="C12" s="144"/>
      <c r="J12" s="145"/>
      <c r="K12" s="139"/>
    </row>
    <row r="13" spans="1:11">
      <c r="A13" s="3" t="s">
        <v>125</v>
      </c>
      <c r="B13" s="11"/>
      <c r="C13" s="142"/>
      <c r="J13" s="143"/>
    </row>
    <row r="14" spans="1:11">
      <c r="A14" s="42" t="s">
        <v>83</v>
      </c>
      <c r="B14" s="11">
        <v>38928</v>
      </c>
      <c r="C14" s="142">
        <v>186</v>
      </c>
      <c r="D14" s="42">
        <v>6</v>
      </c>
      <c r="E14" s="42">
        <v>9</v>
      </c>
      <c r="F14" s="42">
        <v>1</v>
      </c>
      <c r="G14" s="42">
        <v>30</v>
      </c>
      <c r="H14" s="42">
        <v>2</v>
      </c>
      <c r="I14" s="42">
        <f t="shared" si="0"/>
        <v>33</v>
      </c>
      <c r="J14" s="143">
        <f>(744.5/40)</f>
        <v>18.612500000000001</v>
      </c>
    </row>
    <row r="15" spans="1:11">
      <c r="A15" s="42" t="s">
        <v>76</v>
      </c>
      <c r="B15" s="11">
        <v>29202</v>
      </c>
      <c r="C15" s="142">
        <v>46</v>
      </c>
      <c r="D15" s="42">
        <v>6</v>
      </c>
      <c r="E15" s="42">
        <v>1</v>
      </c>
      <c r="F15" s="42">
        <v>1</v>
      </c>
      <c r="G15" s="42">
        <v>3</v>
      </c>
      <c r="H15" s="42">
        <v>9</v>
      </c>
      <c r="I15" s="42">
        <f t="shared" si="0"/>
        <v>13</v>
      </c>
      <c r="J15" s="143">
        <f>(394/40)</f>
        <v>9.85</v>
      </c>
      <c r="K15" s="11">
        <v>475</v>
      </c>
    </row>
    <row r="16" spans="1:11">
      <c r="A16" s="42" t="s">
        <v>84</v>
      </c>
      <c r="B16" s="11">
        <v>38607</v>
      </c>
      <c r="C16" s="142">
        <v>165</v>
      </c>
      <c r="D16" s="42">
        <v>6</v>
      </c>
      <c r="E16" s="42">
        <v>5</v>
      </c>
      <c r="F16" s="42">
        <v>1</v>
      </c>
      <c r="G16" s="42">
        <v>10</v>
      </c>
      <c r="H16" s="42">
        <v>8</v>
      </c>
      <c r="I16" s="42">
        <f t="shared" si="0"/>
        <v>19</v>
      </c>
      <c r="J16" s="143">
        <f>(500/40)</f>
        <v>12.5</v>
      </c>
      <c r="K16" s="11">
        <v>835</v>
      </c>
    </row>
    <row r="17" spans="1:11">
      <c r="A17" s="42" t="s">
        <v>85</v>
      </c>
      <c r="B17" s="11">
        <v>35639</v>
      </c>
      <c r="C17" s="142">
        <v>178</v>
      </c>
      <c r="D17" s="42">
        <v>6</v>
      </c>
      <c r="E17" s="42">
        <v>8</v>
      </c>
      <c r="F17" s="42">
        <v>2</v>
      </c>
      <c r="G17" s="42">
        <v>9</v>
      </c>
      <c r="H17" s="42">
        <v>4</v>
      </c>
      <c r="I17" s="42">
        <f t="shared" si="0"/>
        <v>15</v>
      </c>
      <c r="J17" s="143">
        <f>(403/40)</f>
        <v>10.074999999999999</v>
      </c>
      <c r="K17" s="11">
        <v>1000</v>
      </c>
    </row>
    <row r="18" spans="1:11">
      <c r="A18" s="42" t="s">
        <v>77</v>
      </c>
      <c r="B18" s="11">
        <v>22736</v>
      </c>
      <c r="C18" s="142">
        <v>43</v>
      </c>
      <c r="D18" s="42">
        <v>6</v>
      </c>
      <c r="E18" s="42">
        <v>1</v>
      </c>
      <c r="F18" s="42">
        <v>1</v>
      </c>
      <c r="G18" s="42">
        <v>3</v>
      </c>
      <c r="H18" s="42">
        <v>4</v>
      </c>
      <c r="I18" s="42">
        <f t="shared" si="0"/>
        <v>8</v>
      </c>
      <c r="J18" s="143">
        <f>(320/40)</f>
        <v>8</v>
      </c>
      <c r="K18" s="11">
        <v>0</v>
      </c>
    </row>
    <row r="19" spans="1:11">
      <c r="A19" s="42" t="s">
        <v>86</v>
      </c>
      <c r="B19" s="11">
        <v>36146</v>
      </c>
      <c r="C19" s="142">
        <v>105</v>
      </c>
      <c r="D19" s="42">
        <v>6</v>
      </c>
      <c r="E19" s="42">
        <v>3</v>
      </c>
      <c r="F19" s="42">
        <v>3</v>
      </c>
      <c r="G19" s="42">
        <v>1</v>
      </c>
      <c r="H19" s="42">
        <v>11</v>
      </c>
      <c r="I19" s="42">
        <f t="shared" si="0"/>
        <v>15</v>
      </c>
      <c r="J19" s="143">
        <v>10.75</v>
      </c>
      <c r="K19" s="11">
        <v>0</v>
      </c>
    </row>
    <row r="20" spans="1:11">
      <c r="A20" s="42" t="s">
        <v>78</v>
      </c>
      <c r="B20" s="11">
        <v>32503</v>
      </c>
      <c r="C20" s="142">
        <v>145</v>
      </c>
      <c r="D20" s="42">
        <v>6</v>
      </c>
      <c r="E20" s="42">
        <v>5</v>
      </c>
      <c r="F20" s="42">
        <v>1</v>
      </c>
      <c r="G20" s="42">
        <v>4</v>
      </c>
      <c r="H20" s="42">
        <v>6</v>
      </c>
      <c r="I20" s="42">
        <f t="shared" si="0"/>
        <v>11</v>
      </c>
      <c r="J20" s="143">
        <f>(393.5/40)</f>
        <v>9.8375000000000004</v>
      </c>
      <c r="K20" s="11">
        <v>22</v>
      </c>
    </row>
    <row r="21" spans="1:11">
      <c r="A21" s="42" t="s">
        <v>89</v>
      </c>
      <c r="B21" s="11">
        <v>35498</v>
      </c>
      <c r="C21" s="142">
        <v>75</v>
      </c>
      <c r="D21" s="42">
        <v>6</v>
      </c>
      <c r="E21" s="42">
        <v>3</v>
      </c>
      <c r="F21" s="42">
        <v>1</v>
      </c>
      <c r="G21" s="42">
        <v>9</v>
      </c>
      <c r="H21" s="42">
        <v>1</v>
      </c>
      <c r="I21" s="42">
        <f t="shared" si="0"/>
        <v>11</v>
      </c>
      <c r="J21" s="143">
        <f>(204/40)</f>
        <v>5.0999999999999996</v>
      </c>
      <c r="K21" s="11">
        <v>95</v>
      </c>
    </row>
    <row r="22" spans="1:11">
      <c r="A22" s="42" t="s">
        <v>79</v>
      </c>
      <c r="B22" s="11">
        <v>29511</v>
      </c>
      <c r="C22" s="142">
        <v>47</v>
      </c>
      <c r="D22" s="42">
        <v>6</v>
      </c>
      <c r="E22" s="42">
        <v>1</v>
      </c>
      <c r="F22" s="42">
        <v>1</v>
      </c>
      <c r="G22" s="42">
        <v>4</v>
      </c>
      <c r="H22" s="42">
        <v>2</v>
      </c>
      <c r="I22" s="42">
        <f t="shared" si="0"/>
        <v>7</v>
      </c>
      <c r="J22" s="143">
        <f>(245/40)</f>
        <v>6.125</v>
      </c>
      <c r="K22" s="11">
        <v>1404</v>
      </c>
    </row>
    <row r="23" spans="1:11">
      <c r="A23" s="42" t="s">
        <v>92</v>
      </c>
      <c r="B23" s="11">
        <v>36272</v>
      </c>
      <c r="C23" s="142">
        <v>96</v>
      </c>
      <c r="D23" s="42">
        <v>6</v>
      </c>
      <c r="E23" s="42">
        <v>2</v>
      </c>
      <c r="F23" s="42">
        <v>1</v>
      </c>
      <c r="G23" s="42">
        <v>7</v>
      </c>
      <c r="H23" s="42">
        <v>8</v>
      </c>
      <c r="I23" s="42">
        <f t="shared" si="0"/>
        <v>16</v>
      </c>
      <c r="J23" s="143">
        <f>(500/40)</f>
        <v>12.5</v>
      </c>
      <c r="K23" s="11">
        <v>500</v>
      </c>
    </row>
    <row r="24" spans="1:11">
      <c r="A24" s="42" t="s">
        <v>93</v>
      </c>
      <c r="B24" s="11">
        <v>38527</v>
      </c>
      <c r="C24" s="142">
        <v>137</v>
      </c>
      <c r="D24" s="42">
        <v>6</v>
      </c>
      <c r="E24" s="42">
        <v>3</v>
      </c>
      <c r="F24" s="42">
        <v>2</v>
      </c>
      <c r="G24" s="42">
        <v>4</v>
      </c>
      <c r="H24" s="42">
        <v>6</v>
      </c>
      <c r="I24" s="42">
        <f t="shared" si="0"/>
        <v>12</v>
      </c>
      <c r="J24" s="143">
        <f>(387/40)</f>
        <v>9.6750000000000007</v>
      </c>
      <c r="K24" s="11">
        <v>0</v>
      </c>
    </row>
    <row r="25" spans="1:11">
      <c r="A25" s="42" t="s">
        <v>80</v>
      </c>
      <c r="B25" s="11">
        <v>33392</v>
      </c>
      <c r="C25" s="142">
        <v>115</v>
      </c>
      <c r="D25" s="42">
        <v>6</v>
      </c>
      <c r="E25" s="42">
        <v>4</v>
      </c>
      <c r="F25" s="42">
        <v>1</v>
      </c>
      <c r="G25" s="42">
        <v>3</v>
      </c>
      <c r="H25" s="42">
        <v>10</v>
      </c>
      <c r="I25" s="42">
        <f t="shared" si="0"/>
        <v>14</v>
      </c>
      <c r="J25" s="143">
        <f>(424/40)</f>
        <v>10.6</v>
      </c>
      <c r="K25" s="11">
        <v>10</v>
      </c>
    </row>
    <row r="26" spans="1:11">
      <c r="A26" s="42" t="s">
        <v>81</v>
      </c>
      <c r="B26" s="11">
        <v>26449</v>
      </c>
      <c r="C26" s="142">
        <v>70</v>
      </c>
      <c r="D26" s="42">
        <v>6</v>
      </c>
      <c r="E26" s="42">
        <v>2</v>
      </c>
      <c r="F26" s="42">
        <v>1</v>
      </c>
      <c r="G26" s="42">
        <v>4</v>
      </c>
      <c r="H26" s="42">
        <v>3</v>
      </c>
      <c r="I26" s="42">
        <f t="shared" si="0"/>
        <v>8</v>
      </c>
      <c r="J26" s="143">
        <f>(202.5/40)</f>
        <v>5.0625</v>
      </c>
      <c r="K26" s="11">
        <v>24</v>
      </c>
    </row>
    <row r="27" spans="1:11">
      <c r="A27" s="42" t="s">
        <v>82</v>
      </c>
      <c r="B27" s="11">
        <v>21227</v>
      </c>
      <c r="C27" s="142">
        <v>49</v>
      </c>
      <c r="D27" s="42">
        <v>6</v>
      </c>
      <c r="E27" s="42">
        <v>1</v>
      </c>
      <c r="F27" s="42">
        <v>1</v>
      </c>
      <c r="G27" s="42">
        <v>1</v>
      </c>
      <c r="H27" s="42">
        <v>8</v>
      </c>
      <c r="I27" s="42">
        <f t="shared" si="0"/>
        <v>10</v>
      </c>
      <c r="J27" s="143">
        <f>(275/40)</f>
        <v>6.875</v>
      </c>
      <c r="K27" s="11">
        <v>1820</v>
      </c>
    </row>
    <row r="28" spans="1:11" s="41" customFormat="1" ht="12" customHeight="1">
      <c r="B28" s="139"/>
      <c r="C28" s="144"/>
      <c r="J28" s="145"/>
      <c r="K28" s="139"/>
    </row>
    <row r="29" spans="1:11">
      <c r="A29" s="3" t="s">
        <v>126</v>
      </c>
      <c r="C29" s="142"/>
      <c r="J29" s="143"/>
    </row>
    <row r="30" spans="1:11">
      <c r="A30" s="42" t="s">
        <v>87</v>
      </c>
      <c r="B30" s="11">
        <v>45933</v>
      </c>
      <c r="C30" s="142">
        <v>195</v>
      </c>
      <c r="D30" s="42">
        <v>6</v>
      </c>
      <c r="E30" s="42">
        <v>4</v>
      </c>
      <c r="F30" s="42">
        <v>5</v>
      </c>
      <c r="G30" s="42">
        <v>0</v>
      </c>
      <c r="H30" s="42">
        <v>31</v>
      </c>
      <c r="I30" s="42">
        <f t="shared" si="0"/>
        <v>36</v>
      </c>
      <c r="J30" s="143">
        <f>(1290/40)</f>
        <v>32.25</v>
      </c>
      <c r="K30" s="11">
        <v>1651</v>
      </c>
    </row>
    <row r="31" spans="1:11">
      <c r="A31" s="42" t="s">
        <v>88</v>
      </c>
      <c r="B31" s="11">
        <v>43262</v>
      </c>
      <c r="C31" s="142">
        <v>186</v>
      </c>
      <c r="D31" s="42">
        <v>6</v>
      </c>
      <c r="E31" s="42">
        <v>4</v>
      </c>
      <c r="F31" s="42">
        <v>4</v>
      </c>
      <c r="G31" s="42">
        <v>10</v>
      </c>
      <c r="H31" s="42">
        <v>1</v>
      </c>
      <c r="I31" s="42">
        <f t="shared" si="0"/>
        <v>15</v>
      </c>
      <c r="J31" s="143">
        <f>(549/40)</f>
        <v>13.725</v>
      </c>
      <c r="K31" s="11">
        <v>500</v>
      </c>
    </row>
    <row r="32" spans="1:11">
      <c r="A32" s="42" t="s">
        <v>99</v>
      </c>
      <c r="B32" s="11">
        <v>55557</v>
      </c>
      <c r="C32" s="142">
        <v>203</v>
      </c>
      <c r="D32" s="42">
        <v>6</v>
      </c>
      <c r="E32" s="42">
        <v>5</v>
      </c>
      <c r="F32" s="42">
        <v>3</v>
      </c>
      <c r="G32" s="42">
        <v>5</v>
      </c>
      <c r="H32" s="42">
        <v>12</v>
      </c>
      <c r="I32" s="42">
        <f t="shared" si="0"/>
        <v>20</v>
      </c>
      <c r="J32" s="143">
        <f>(609/40)</f>
        <v>15.225</v>
      </c>
      <c r="K32" s="11">
        <v>100</v>
      </c>
    </row>
    <row r="33" spans="1:11">
      <c r="A33" s="42" t="s">
        <v>90</v>
      </c>
      <c r="B33" s="11">
        <v>42773</v>
      </c>
      <c r="C33" s="142">
        <f>(7020/40)</f>
        <v>175.5</v>
      </c>
      <c r="D33" s="42">
        <v>6</v>
      </c>
      <c r="E33" s="42">
        <v>3</v>
      </c>
      <c r="F33" s="42">
        <v>1</v>
      </c>
      <c r="G33" s="42">
        <v>4</v>
      </c>
      <c r="H33" s="42">
        <v>12</v>
      </c>
      <c r="I33" s="42">
        <f t="shared" si="0"/>
        <v>17</v>
      </c>
      <c r="J33" s="143">
        <f>(422/40)</f>
        <v>10.55</v>
      </c>
      <c r="K33" s="11">
        <v>552</v>
      </c>
    </row>
    <row r="34" spans="1:11">
      <c r="A34" s="42" t="s">
        <v>91</v>
      </c>
      <c r="B34" s="11">
        <v>51835</v>
      </c>
      <c r="C34" s="142">
        <v>82</v>
      </c>
      <c r="D34" s="42">
        <v>6</v>
      </c>
      <c r="E34" s="42">
        <v>2</v>
      </c>
      <c r="F34" s="42">
        <v>3</v>
      </c>
      <c r="G34" s="42">
        <v>6</v>
      </c>
      <c r="H34" s="42">
        <v>10</v>
      </c>
      <c r="I34" s="42">
        <f t="shared" si="0"/>
        <v>19</v>
      </c>
      <c r="J34" s="143">
        <f>(574/40)</f>
        <v>14.35</v>
      </c>
      <c r="K34" s="11">
        <v>450</v>
      </c>
    </row>
    <row r="35" spans="1:11">
      <c r="A35" s="42" t="s">
        <v>94</v>
      </c>
      <c r="B35" s="11">
        <v>41309</v>
      </c>
      <c r="C35" s="142">
        <v>126</v>
      </c>
      <c r="D35" s="42">
        <v>6</v>
      </c>
      <c r="E35" s="42">
        <v>3</v>
      </c>
      <c r="F35" s="42">
        <v>3</v>
      </c>
      <c r="G35" s="42">
        <v>7</v>
      </c>
      <c r="H35" s="42">
        <v>8</v>
      </c>
      <c r="I35" s="42">
        <f t="shared" si="0"/>
        <v>18</v>
      </c>
      <c r="J35" s="143">
        <f>(374/40)</f>
        <v>9.35</v>
      </c>
      <c r="K35" s="11">
        <v>850</v>
      </c>
    </row>
    <row r="36" spans="1:11">
      <c r="A36" s="42" t="s">
        <v>95</v>
      </c>
      <c r="B36" s="11">
        <v>49113</v>
      </c>
      <c r="C36" s="142">
        <v>60</v>
      </c>
      <c r="D36" s="42">
        <v>6</v>
      </c>
      <c r="E36" s="42">
        <v>1</v>
      </c>
      <c r="F36" s="42">
        <v>4</v>
      </c>
      <c r="G36" s="42">
        <v>2</v>
      </c>
      <c r="H36" s="42">
        <v>10</v>
      </c>
      <c r="I36" s="42">
        <f t="shared" si="0"/>
        <v>16</v>
      </c>
      <c r="J36" s="143">
        <f>(500/40)</f>
        <v>12.5</v>
      </c>
      <c r="K36" s="11">
        <v>184</v>
      </c>
    </row>
    <row r="37" spans="1:11">
      <c r="A37" s="42" t="s">
        <v>896</v>
      </c>
      <c r="B37" s="11">
        <v>59567</v>
      </c>
      <c r="C37" s="142">
        <v>162</v>
      </c>
      <c r="D37" s="42">
        <v>6</v>
      </c>
      <c r="E37" s="42">
        <v>6</v>
      </c>
      <c r="F37" s="42">
        <v>1</v>
      </c>
      <c r="G37" s="42">
        <v>12</v>
      </c>
      <c r="H37" s="42">
        <v>11</v>
      </c>
      <c r="I37" s="42">
        <f>SUM(F37:H37)</f>
        <v>24</v>
      </c>
      <c r="J37" s="143">
        <f>(740/40)</f>
        <v>18.5</v>
      </c>
      <c r="K37" s="11">
        <v>500</v>
      </c>
    </row>
    <row r="38" spans="1:11" s="41" customFormat="1" ht="12" customHeight="1">
      <c r="B38" s="139"/>
      <c r="C38" s="144"/>
      <c r="J38" s="145"/>
      <c r="K38" s="139"/>
    </row>
    <row r="39" spans="1:11">
      <c r="A39" s="3" t="s">
        <v>127</v>
      </c>
      <c r="B39" s="11"/>
      <c r="C39" s="142"/>
      <c r="J39" s="143"/>
    </row>
    <row r="40" spans="1:11">
      <c r="A40" s="42" t="s">
        <v>96</v>
      </c>
      <c r="B40" s="11">
        <v>60487</v>
      </c>
      <c r="C40" s="142">
        <v>94</v>
      </c>
      <c r="D40" s="42">
        <v>6</v>
      </c>
      <c r="E40" s="42">
        <v>4</v>
      </c>
      <c r="F40" s="42">
        <v>2</v>
      </c>
      <c r="G40" s="42">
        <v>10</v>
      </c>
      <c r="H40" s="42">
        <v>8</v>
      </c>
      <c r="I40" s="42">
        <f t="shared" si="0"/>
        <v>20</v>
      </c>
      <c r="J40" s="143">
        <f>(589.5/40)</f>
        <v>14.737500000000001</v>
      </c>
      <c r="K40" s="11">
        <v>307</v>
      </c>
    </row>
    <row r="41" spans="1:11">
      <c r="A41" s="42" t="s">
        <v>97</v>
      </c>
      <c r="B41" s="11">
        <v>62281</v>
      </c>
      <c r="C41" s="142">
        <v>332</v>
      </c>
      <c r="D41" s="42">
        <v>6</v>
      </c>
      <c r="E41" s="42">
        <v>8</v>
      </c>
      <c r="F41" s="42">
        <v>2</v>
      </c>
      <c r="G41" s="42">
        <v>8</v>
      </c>
      <c r="H41" s="42">
        <v>8</v>
      </c>
      <c r="I41" s="42">
        <f t="shared" si="0"/>
        <v>18</v>
      </c>
      <c r="J41" s="143">
        <f>(601/40)</f>
        <v>15.025</v>
      </c>
      <c r="K41" s="11">
        <v>450</v>
      </c>
    </row>
    <row r="42" spans="1:11">
      <c r="A42" s="42" t="s">
        <v>98</v>
      </c>
      <c r="B42" s="11">
        <v>65662</v>
      </c>
      <c r="C42" s="142">
        <v>94</v>
      </c>
      <c r="D42" s="42">
        <v>6</v>
      </c>
      <c r="E42" s="42">
        <v>3</v>
      </c>
      <c r="F42" s="42">
        <v>2</v>
      </c>
      <c r="G42" s="42">
        <v>1</v>
      </c>
      <c r="H42" s="42">
        <v>10</v>
      </c>
      <c r="I42" s="42">
        <f t="shared" si="0"/>
        <v>13</v>
      </c>
      <c r="J42" s="143">
        <f>(486/40)</f>
        <v>12.15</v>
      </c>
      <c r="K42" s="11">
        <v>260</v>
      </c>
    </row>
    <row r="43" spans="1:11">
      <c r="A43" s="42" t="s">
        <v>103</v>
      </c>
      <c r="B43" s="11">
        <v>77449</v>
      </c>
      <c r="C43" s="142">
        <f>(5257/52)</f>
        <v>101.09615384615384</v>
      </c>
      <c r="D43" s="42">
        <v>6</v>
      </c>
      <c r="E43" s="42">
        <v>1</v>
      </c>
      <c r="F43" s="42">
        <v>1</v>
      </c>
      <c r="G43" s="42">
        <v>1</v>
      </c>
      <c r="H43" s="42">
        <v>18</v>
      </c>
      <c r="I43" s="42">
        <f t="shared" si="0"/>
        <v>20</v>
      </c>
      <c r="J43" s="143">
        <f>(756/40)</f>
        <v>18.899999999999999</v>
      </c>
      <c r="K43" s="11">
        <v>100</v>
      </c>
    </row>
    <row r="44" spans="1:11">
      <c r="A44" s="42" t="s">
        <v>104</v>
      </c>
      <c r="B44" s="11">
        <v>67871</v>
      </c>
      <c r="C44" s="142">
        <v>250</v>
      </c>
      <c r="D44" s="42">
        <v>6</v>
      </c>
      <c r="E44" s="42">
        <v>9</v>
      </c>
      <c r="F44" s="42">
        <v>3</v>
      </c>
      <c r="G44" s="42">
        <v>16</v>
      </c>
      <c r="H44" s="42">
        <v>6</v>
      </c>
      <c r="I44" s="42">
        <f t="shared" si="0"/>
        <v>25</v>
      </c>
      <c r="J44" s="143">
        <f>(715.5/40)</f>
        <v>17.887499999999999</v>
      </c>
      <c r="K44" s="11">
        <v>116</v>
      </c>
    </row>
    <row r="45" spans="1:11">
      <c r="A45" s="42" t="s">
        <v>100</v>
      </c>
      <c r="B45" s="11">
        <v>60072</v>
      </c>
      <c r="C45" s="142">
        <v>286</v>
      </c>
      <c r="D45" s="42">
        <v>6</v>
      </c>
      <c r="E45" s="42">
        <v>12</v>
      </c>
      <c r="F45" s="42">
        <v>1</v>
      </c>
      <c r="G45" s="42">
        <v>13</v>
      </c>
      <c r="H45" s="42">
        <v>5</v>
      </c>
      <c r="I45" s="42">
        <f>SUM(F45:H45)</f>
        <v>19</v>
      </c>
      <c r="J45" s="143">
        <f>(550/40)</f>
        <v>13.75</v>
      </c>
      <c r="K45" s="146" t="s">
        <v>240</v>
      </c>
    </row>
    <row r="46" spans="1:11">
      <c r="A46" s="42" t="s">
        <v>105</v>
      </c>
      <c r="B46" s="11">
        <v>74469</v>
      </c>
      <c r="C46" s="142">
        <v>109</v>
      </c>
      <c r="D46" s="42">
        <v>6</v>
      </c>
      <c r="E46" s="42">
        <v>2</v>
      </c>
      <c r="F46" s="42">
        <v>5</v>
      </c>
      <c r="G46" s="42">
        <v>27</v>
      </c>
      <c r="H46" s="42">
        <v>1</v>
      </c>
      <c r="I46" s="42">
        <f t="shared" si="0"/>
        <v>33</v>
      </c>
      <c r="J46" s="143">
        <f>(1060/40)</f>
        <v>26.5</v>
      </c>
      <c r="K46" s="11">
        <v>3716</v>
      </c>
    </row>
    <row r="47" spans="1:11">
      <c r="A47" s="42" t="s">
        <v>106</v>
      </c>
      <c r="B47" s="11">
        <v>79314</v>
      </c>
      <c r="C47" s="142">
        <v>380</v>
      </c>
      <c r="D47" s="42">
        <v>6</v>
      </c>
      <c r="E47" s="42">
        <v>10</v>
      </c>
      <c r="F47" s="42">
        <v>2</v>
      </c>
      <c r="G47" s="42">
        <v>16</v>
      </c>
      <c r="H47" s="42">
        <v>22</v>
      </c>
      <c r="I47" s="42">
        <f t="shared" si="0"/>
        <v>40</v>
      </c>
      <c r="J47" s="143">
        <f>(988/40)</f>
        <v>24.7</v>
      </c>
      <c r="K47" s="11">
        <v>420</v>
      </c>
    </row>
    <row r="48" spans="1:11" s="41" customFormat="1" ht="12" customHeight="1">
      <c r="B48" s="139"/>
      <c r="C48" s="144"/>
      <c r="I48" s="41">
        <f t="shared" si="0"/>
        <v>0</v>
      </c>
      <c r="J48" s="145"/>
      <c r="K48" s="139"/>
    </row>
    <row r="49" spans="1:11">
      <c r="A49" s="3" t="s">
        <v>128</v>
      </c>
      <c r="B49" s="11"/>
      <c r="C49" s="142"/>
      <c r="I49" s="42">
        <f t="shared" si="0"/>
        <v>0</v>
      </c>
      <c r="J49" s="143"/>
    </row>
    <row r="50" spans="1:11">
      <c r="A50" s="42" t="s">
        <v>895</v>
      </c>
      <c r="B50" s="11">
        <v>101412</v>
      </c>
      <c r="C50" s="142">
        <v>92</v>
      </c>
      <c r="D50" s="42">
        <v>6</v>
      </c>
      <c r="E50" s="42">
        <v>2</v>
      </c>
      <c r="F50" s="42">
        <v>3</v>
      </c>
      <c r="G50" s="42">
        <v>9</v>
      </c>
      <c r="H50" s="42">
        <v>18</v>
      </c>
      <c r="I50" s="42">
        <f t="shared" si="0"/>
        <v>30</v>
      </c>
      <c r="J50" s="143">
        <f>(1036/40)</f>
        <v>25.9</v>
      </c>
      <c r="K50" s="11">
        <v>3183</v>
      </c>
    </row>
    <row r="51" spans="1:11">
      <c r="A51" s="42" t="s">
        <v>102</v>
      </c>
      <c r="B51" s="11">
        <v>81973</v>
      </c>
      <c r="C51" s="142">
        <v>236</v>
      </c>
      <c r="D51" s="42">
        <v>6</v>
      </c>
      <c r="E51" s="42">
        <v>5</v>
      </c>
      <c r="F51" s="42">
        <v>7</v>
      </c>
      <c r="G51" s="42">
        <v>5</v>
      </c>
      <c r="H51" s="42">
        <v>33</v>
      </c>
      <c r="I51" s="42">
        <f>SUM(F51:H51)</f>
        <v>45</v>
      </c>
      <c r="J51" s="143">
        <f>(1135/40)</f>
        <v>28.375</v>
      </c>
      <c r="K51" s="11">
        <v>1700</v>
      </c>
    </row>
    <row r="52" spans="1:11">
      <c r="A52" s="42" t="s">
        <v>108</v>
      </c>
      <c r="B52" s="11">
        <v>94625</v>
      </c>
      <c r="C52" s="142">
        <f>(24336/52)</f>
        <v>468</v>
      </c>
      <c r="D52" s="42">
        <v>6</v>
      </c>
      <c r="E52" s="42">
        <v>13</v>
      </c>
      <c r="F52" s="42">
        <v>2</v>
      </c>
      <c r="G52" s="42">
        <v>13</v>
      </c>
      <c r="H52" s="42">
        <v>28</v>
      </c>
      <c r="I52" s="42">
        <f t="shared" si="0"/>
        <v>43</v>
      </c>
      <c r="J52" s="143">
        <f>(1393/40)</f>
        <v>34.825000000000003</v>
      </c>
      <c r="K52" s="146" t="s">
        <v>240</v>
      </c>
    </row>
    <row r="53" spans="1:11">
      <c r="A53" s="42" t="s">
        <v>114</v>
      </c>
      <c r="B53" s="11">
        <v>101005</v>
      </c>
      <c r="C53" s="142">
        <f>(22516/52)</f>
        <v>433</v>
      </c>
      <c r="D53" s="42">
        <v>6</v>
      </c>
      <c r="E53" s="42">
        <v>13</v>
      </c>
      <c r="F53" s="42">
        <v>4</v>
      </c>
      <c r="G53" s="42">
        <v>19</v>
      </c>
      <c r="H53" s="42">
        <v>2</v>
      </c>
      <c r="I53" s="42">
        <f t="shared" si="0"/>
        <v>25</v>
      </c>
      <c r="J53" s="143">
        <f>(802/40)</f>
        <v>20.05</v>
      </c>
      <c r="K53" s="11">
        <v>3803</v>
      </c>
    </row>
    <row r="54" spans="1:11" s="41" customFormat="1" ht="12" customHeight="1">
      <c r="C54" s="144"/>
      <c r="J54" s="145"/>
      <c r="K54" s="139"/>
    </row>
    <row r="55" spans="1:11">
      <c r="A55" s="3" t="s">
        <v>1087</v>
      </c>
      <c r="B55" s="11"/>
      <c r="C55" s="142"/>
      <c r="J55" s="143"/>
    </row>
    <row r="56" spans="1:11">
      <c r="A56" s="42" t="s">
        <v>109</v>
      </c>
      <c r="B56" s="11">
        <v>200677</v>
      </c>
      <c r="C56" s="142">
        <v>695</v>
      </c>
      <c r="D56" s="42">
        <v>6</v>
      </c>
      <c r="E56" s="42">
        <v>21</v>
      </c>
      <c r="F56" s="42">
        <v>4</v>
      </c>
      <c r="G56" s="42">
        <v>34</v>
      </c>
      <c r="H56" s="42">
        <v>60</v>
      </c>
      <c r="I56" s="42">
        <f t="shared" si="0"/>
        <v>98</v>
      </c>
      <c r="J56" s="143">
        <f>(2910/40)</f>
        <v>72.75</v>
      </c>
      <c r="K56" s="11">
        <v>3107</v>
      </c>
    </row>
    <row r="57" spans="1:11">
      <c r="A57" s="42" t="s">
        <v>110</v>
      </c>
      <c r="B57" s="11">
        <v>242904</v>
      </c>
      <c r="C57" s="142">
        <v>580</v>
      </c>
      <c r="D57" s="42">
        <v>7</v>
      </c>
      <c r="E57" s="42">
        <v>13</v>
      </c>
      <c r="F57" s="42">
        <v>17</v>
      </c>
      <c r="G57" s="42">
        <v>2</v>
      </c>
      <c r="H57" s="42">
        <v>120</v>
      </c>
      <c r="I57" s="42">
        <f t="shared" si="0"/>
        <v>139</v>
      </c>
      <c r="J57" s="143">
        <f>(3574.5/40)</f>
        <v>89.362499999999997</v>
      </c>
      <c r="K57" s="11">
        <v>8771</v>
      </c>
    </row>
    <row r="58" spans="1:11">
      <c r="A58" s="42" t="s">
        <v>111</v>
      </c>
      <c r="B58" s="11">
        <v>192393</v>
      </c>
      <c r="C58" s="142">
        <v>421</v>
      </c>
      <c r="D58" s="42">
        <v>6</v>
      </c>
      <c r="E58" s="42">
        <v>8</v>
      </c>
      <c r="F58" s="42">
        <v>8</v>
      </c>
      <c r="G58" s="42">
        <v>9</v>
      </c>
      <c r="H58" s="42">
        <v>57</v>
      </c>
      <c r="I58" s="42">
        <f t="shared" si="0"/>
        <v>74</v>
      </c>
      <c r="J58" s="143">
        <f>(2719/40)</f>
        <v>67.974999999999994</v>
      </c>
      <c r="K58" s="146" t="s">
        <v>240</v>
      </c>
    </row>
    <row r="59" spans="1:11">
      <c r="A59" s="42" t="s">
        <v>113</v>
      </c>
      <c r="B59" s="11">
        <v>156274</v>
      </c>
      <c r="C59" s="142">
        <v>455</v>
      </c>
      <c r="D59" s="42">
        <v>6</v>
      </c>
      <c r="E59" s="42">
        <v>8</v>
      </c>
      <c r="F59" s="42">
        <v>13</v>
      </c>
      <c r="G59" s="42">
        <v>1</v>
      </c>
      <c r="H59" s="42">
        <v>89</v>
      </c>
      <c r="I59" s="42">
        <f t="shared" si="0"/>
        <v>103</v>
      </c>
      <c r="J59" s="143">
        <v>66</v>
      </c>
      <c r="K59" s="11">
        <v>16050</v>
      </c>
    </row>
    <row r="60" spans="1:11">
      <c r="A60" s="42" t="s">
        <v>112</v>
      </c>
      <c r="B60" s="11">
        <v>249987</v>
      </c>
      <c r="C60" s="142">
        <v>770</v>
      </c>
      <c r="D60" s="42">
        <v>7</v>
      </c>
      <c r="E60" s="42">
        <v>15</v>
      </c>
      <c r="F60" s="42">
        <v>10</v>
      </c>
      <c r="G60" s="42">
        <v>11</v>
      </c>
      <c r="H60" s="42">
        <v>107</v>
      </c>
      <c r="I60" s="42">
        <f t="shared" si="0"/>
        <v>128</v>
      </c>
      <c r="J60" s="143">
        <f>(3413.25/40)</f>
        <v>85.331249999999997</v>
      </c>
      <c r="K60" s="11">
        <v>1000</v>
      </c>
    </row>
    <row r="61" spans="1:11" s="41" customFormat="1" ht="12" customHeight="1">
      <c r="B61" s="139"/>
      <c r="C61" s="144"/>
      <c r="J61" s="145"/>
      <c r="K61" s="139"/>
    </row>
    <row r="62" spans="1:11">
      <c r="A62" s="3" t="s">
        <v>124</v>
      </c>
      <c r="B62" s="11"/>
      <c r="C62" s="142"/>
      <c r="J62" s="143"/>
    </row>
    <row r="63" spans="1:11">
      <c r="A63" s="42" t="s">
        <v>115</v>
      </c>
      <c r="B63" s="11">
        <v>3763</v>
      </c>
      <c r="C63" s="142">
        <v>36</v>
      </c>
      <c r="D63" s="42">
        <v>6</v>
      </c>
      <c r="E63" s="42">
        <v>1</v>
      </c>
      <c r="F63" s="42">
        <v>0</v>
      </c>
      <c r="G63" s="42">
        <v>1</v>
      </c>
      <c r="H63" s="42">
        <v>2</v>
      </c>
      <c r="I63" s="42">
        <f>SUM(F63:H63)</f>
        <v>3</v>
      </c>
      <c r="J63" s="143">
        <f>(80/40)</f>
        <v>2</v>
      </c>
      <c r="K63" s="146" t="s">
        <v>240</v>
      </c>
    </row>
    <row r="64" spans="1:11">
      <c r="A64" s="42" t="s">
        <v>116</v>
      </c>
      <c r="B64" s="11">
        <v>16938</v>
      </c>
      <c r="C64" s="142">
        <v>54</v>
      </c>
      <c r="D64" s="42">
        <v>6</v>
      </c>
      <c r="E64" s="42">
        <v>1</v>
      </c>
      <c r="F64" s="42">
        <v>0</v>
      </c>
      <c r="G64" s="42">
        <v>2</v>
      </c>
      <c r="H64" s="42">
        <v>6</v>
      </c>
      <c r="I64" s="42">
        <f t="shared" si="0"/>
        <v>8</v>
      </c>
      <c r="J64" s="143">
        <f>(230/40)</f>
        <v>5.75</v>
      </c>
      <c r="K64" s="11">
        <v>840</v>
      </c>
    </row>
    <row r="65" spans="1:11" s="41" customFormat="1" ht="12" customHeight="1">
      <c r="B65" s="139"/>
      <c r="J65" s="145"/>
      <c r="K65" s="139"/>
    </row>
    <row r="66" spans="1:11" s="3" customFormat="1">
      <c r="A66" s="3" t="s">
        <v>117</v>
      </c>
      <c r="B66" s="16">
        <f>SUM(B4:B60)</f>
        <v>2902966</v>
      </c>
      <c r="C66" s="16">
        <f t="shared" ref="C66:H66" si="1">SUM(C4:C65)</f>
        <v>9040.5961538461543</v>
      </c>
      <c r="D66" s="3">
        <f t="shared" si="1"/>
        <v>291</v>
      </c>
      <c r="E66" s="3">
        <f t="shared" si="1"/>
        <v>241</v>
      </c>
      <c r="F66" s="3">
        <f t="shared" si="1"/>
        <v>128</v>
      </c>
      <c r="G66" s="3">
        <f t="shared" si="1"/>
        <v>367</v>
      </c>
      <c r="H66" s="3">
        <f t="shared" si="1"/>
        <v>790</v>
      </c>
      <c r="I66" s="16">
        <f t="shared" si="0"/>
        <v>1285</v>
      </c>
      <c r="J66" s="147">
        <f>SUM(J4:J65)</f>
        <v>928.26874999999973</v>
      </c>
      <c r="K66" s="16">
        <f>SUM(K4:K65)</f>
        <v>57931</v>
      </c>
    </row>
    <row r="68" spans="1:11">
      <c r="A68" s="42" t="s">
        <v>899</v>
      </c>
    </row>
    <row r="69" spans="1:11">
      <c r="A69" s="42" t="s">
        <v>1038</v>
      </c>
    </row>
  </sheetData>
  <phoneticPr fontId="2" type="noConversion"/>
  <printOptions horizontalCentered="1"/>
  <pageMargins left="0.75" right="0.75" top="0.75" bottom="0.75" header="0.5" footer="0.5"/>
  <pageSetup scale="38" orientation="landscape" horizontalDpi="4294967293" r:id="rId1"/>
  <headerFooter alignWithMargins="0">
    <oddHeader>&amp;C&amp;"Arial,Bold"&amp;22Public Library System Operations FY04</oddHeader>
    <oddFooter>&amp;L&amp;18Mississippi Public Library Statistics, FY04, Public Library Operations&amp;R&amp;18Page 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172"/>
  <sheetViews>
    <sheetView topLeftCell="B1" zoomScaleNormal="100" workbookViewId="0">
      <selection activeCell="C6" sqref="C6"/>
    </sheetView>
  </sheetViews>
  <sheetFormatPr defaultRowHeight="12.75"/>
  <cols>
    <col min="1" max="1" width="56.7109375" bestFit="1" customWidth="1"/>
    <col min="2" max="2" width="13.42578125" style="4" customWidth="1"/>
    <col min="3" max="3" width="14.85546875" style="23" customWidth="1"/>
    <col min="4" max="4" width="11.140625" style="5" customWidth="1"/>
    <col min="5" max="5" width="15.42578125" style="4" customWidth="1"/>
    <col min="6" max="6" width="13.140625" style="23" customWidth="1"/>
    <col min="7" max="7" width="10.5703125" style="5" customWidth="1"/>
    <col min="8" max="8" width="11.28515625" style="5" bestFit="1" customWidth="1"/>
  </cols>
  <sheetData>
    <row r="1" spans="1:8">
      <c r="B1" s="19" t="s">
        <v>130</v>
      </c>
      <c r="C1" s="20" t="s">
        <v>60</v>
      </c>
      <c r="D1" s="15" t="s">
        <v>900</v>
      </c>
      <c r="E1" s="19" t="s">
        <v>134</v>
      </c>
      <c r="F1" s="20" t="s">
        <v>60</v>
      </c>
      <c r="G1" s="15" t="s">
        <v>134</v>
      </c>
      <c r="H1" s="15" t="s">
        <v>901</v>
      </c>
    </row>
    <row r="2" spans="1:8">
      <c r="A2" s="3" t="s">
        <v>129</v>
      </c>
      <c r="B2" s="19"/>
      <c r="C2" s="20" t="s">
        <v>130</v>
      </c>
      <c r="D2" s="15" t="s">
        <v>902</v>
      </c>
      <c r="E2" s="19"/>
      <c r="F2" s="20" t="s">
        <v>134</v>
      </c>
      <c r="G2" s="15" t="s">
        <v>902</v>
      </c>
      <c r="H2" s="15" t="s">
        <v>902</v>
      </c>
    </row>
    <row r="4" spans="1:8" ht="13.5" thickBot="1">
      <c r="A4" s="22" t="s">
        <v>68</v>
      </c>
      <c r="B4" s="4" t="s">
        <v>182</v>
      </c>
      <c r="C4" s="23">
        <v>0</v>
      </c>
      <c r="D4" s="5">
        <v>74025</v>
      </c>
      <c r="H4" s="28">
        <f>SUM(D4,G4)</f>
        <v>74025</v>
      </c>
    </row>
    <row r="5" spans="1:8" ht="14.25" thickTop="1" thickBot="1">
      <c r="A5" s="24" t="s">
        <v>115</v>
      </c>
      <c r="B5" s="4" t="s">
        <v>184</v>
      </c>
      <c r="C5" s="23">
        <v>0</v>
      </c>
      <c r="D5" s="5">
        <v>15400</v>
      </c>
      <c r="E5" s="4" t="s">
        <v>1089</v>
      </c>
      <c r="F5" s="23">
        <v>0</v>
      </c>
      <c r="G5" s="5">
        <v>30893</v>
      </c>
      <c r="H5" s="29">
        <f>(D5+G5)</f>
        <v>46293</v>
      </c>
    </row>
    <row r="6" spans="1:8" ht="14.25" thickTop="1" thickBot="1">
      <c r="A6" s="24" t="s">
        <v>83</v>
      </c>
      <c r="B6" s="4" t="s">
        <v>188</v>
      </c>
      <c r="C6" s="23">
        <v>0</v>
      </c>
      <c r="D6" s="5">
        <v>280000</v>
      </c>
      <c r="E6" s="4" t="s">
        <v>903</v>
      </c>
      <c r="F6" s="23">
        <v>0</v>
      </c>
      <c r="G6" s="5">
        <v>144000</v>
      </c>
      <c r="H6" s="28">
        <f>SUM(D6,G6,G7,G8)</f>
        <v>456583</v>
      </c>
    </row>
    <row r="7" spans="1:8" ht="13.5" thickTop="1">
      <c r="E7" s="4" t="s">
        <v>904</v>
      </c>
      <c r="F7" s="23">
        <v>0</v>
      </c>
      <c r="G7" s="5">
        <v>17000</v>
      </c>
    </row>
    <row r="8" spans="1:8">
      <c r="E8" s="4" t="s">
        <v>905</v>
      </c>
      <c r="F8" s="23">
        <v>0</v>
      </c>
      <c r="G8" s="5">
        <v>15583</v>
      </c>
    </row>
    <row r="9" spans="1:8" ht="13.5" thickBot="1">
      <c r="A9" s="22" t="s">
        <v>76</v>
      </c>
      <c r="B9" s="4" t="s">
        <v>189</v>
      </c>
      <c r="C9" s="23">
        <v>0</v>
      </c>
      <c r="D9" s="5">
        <v>190500</v>
      </c>
      <c r="E9" s="4" t="s">
        <v>906</v>
      </c>
      <c r="F9" s="23">
        <v>3</v>
      </c>
      <c r="G9" s="5">
        <v>231712</v>
      </c>
      <c r="H9" s="28">
        <f>SUM(D9,G9)</f>
        <v>422212</v>
      </c>
    </row>
    <row r="10" spans="1:8" ht="14.25" thickTop="1" thickBot="1">
      <c r="A10" s="24" t="s">
        <v>69</v>
      </c>
      <c r="B10" s="4" t="s">
        <v>190</v>
      </c>
      <c r="C10" s="23">
        <v>0</v>
      </c>
      <c r="D10" s="5">
        <v>55772</v>
      </c>
      <c r="E10" s="4" t="s">
        <v>907</v>
      </c>
      <c r="F10" s="23">
        <v>0</v>
      </c>
      <c r="G10" s="5">
        <v>900</v>
      </c>
      <c r="H10" s="29">
        <f>SUM(D10,G10,G11)</f>
        <v>57572</v>
      </c>
    </row>
    <row r="11" spans="1:8" ht="13.5" thickTop="1">
      <c r="A11" s="3"/>
      <c r="E11" s="4" t="s">
        <v>908</v>
      </c>
      <c r="F11" s="23">
        <v>0</v>
      </c>
      <c r="G11" s="5">
        <v>900</v>
      </c>
    </row>
    <row r="12" spans="1:8" ht="13.5" thickBot="1">
      <c r="A12" s="22" t="s">
        <v>109</v>
      </c>
      <c r="B12" s="4" t="s">
        <v>193</v>
      </c>
      <c r="C12" s="23">
        <v>0</v>
      </c>
      <c r="D12" s="5">
        <v>1229080</v>
      </c>
      <c r="E12" s="4" t="s">
        <v>1033</v>
      </c>
      <c r="F12" s="23">
        <v>0</v>
      </c>
      <c r="G12" s="5">
        <v>1786</v>
      </c>
      <c r="H12" s="28">
        <f>SUM(D12:D24,G12:G26)</f>
        <v>1677602</v>
      </c>
    </row>
    <row r="13" spans="1:8" ht="13.5" thickTop="1">
      <c r="A13" s="26"/>
      <c r="E13" s="4" t="s">
        <v>909</v>
      </c>
      <c r="F13" s="23">
        <v>0</v>
      </c>
      <c r="G13" s="5">
        <v>1523</v>
      </c>
    </row>
    <row r="14" spans="1:8">
      <c r="A14" s="3"/>
      <c r="E14" s="4" t="s">
        <v>910</v>
      </c>
      <c r="F14" s="23">
        <v>0</v>
      </c>
      <c r="G14" s="5">
        <v>500</v>
      </c>
    </row>
    <row r="15" spans="1:8">
      <c r="A15" s="3"/>
      <c r="E15" s="4" t="s">
        <v>911</v>
      </c>
      <c r="F15" s="23">
        <v>0</v>
      </c>
      <c r="G15" s="5">
        <v>4000</v>
      </c>
    </row>
    <row r="16" spans="1:8">
      <c r="A16" s="3"/>
      <c r="E16" s="4" t="s">
        <v>912</v>
      </c>
      <c r="F16" s="23">
        <v>0</v>
      </c>
      <c r="G16" s="5">
        <v>4140</v>
      </c>
    </row>
    <row r="17" spans="1:8">
      <c r="A17" s="3"/>
      <c r="B17" s="4" t="s">
        <v>194</v>
      </c>
      <c r="C17" s="23">
        <v>0</v>
      </c>
      <c r="D17" s="5">
        <v>137114</v>
      </c>
      <c r="E17" s="4" t="s">
        <v>913</v>
      </c>
      <c r="F17" s="23">
        <v>0</v>
      </c>
      <c r="G17" s="5">
        <v>13580</v>
      </c>
    </row>
    <row r="18" spans="1:8">
      <c r="A18" s="3"/>
      <c r="E18" s="4" t="s">
        <v>914</v>
      </c>
      <c r="F18" s="23">
        <v>0</v>
      </c>
      <c r="G18" s="5">
        <v>5500</v>
      </c>
    </row>
    <row r="19" spans="1:8">
      <c r="A19" s="3"/>
      <c r="E19" s="4" t="s">
        <v>915</v>
      </c>
      <c r="F19" s="23">
        <v>0</v>
      </c>
      <c r="G19" s="5">
        <v>1500</v>
      </c>
    </row>
    <row r="20" spans="1:8">
      <c r="A20" s="3"/>
      <c r="E20" s="4" t="s">
        <v>916</v>
      </c>
      <c r="F20" s="23">
        <v>0</v>
      </c>
      <c r="G20" s="5">
        <v>500</v>
      </c>
    </row>
    <row r="21" spans="1:8">
      <c r="A21" s="3"/>
      <c r="B21" s="4" t="s">
        <v>195</v>
      </c>
      <c r="C21" s="23">
        <v>0</v>
      </c>
      <c r="D21" s="5">
        <v>134695</v>
      </c>
      <c r="E21" s="4" t="s">
        <v>917</v>
      </c>
      <c r="F21" s="23">
        <v>0</v>
      </c>
      <c r="G21" s="5">
        <v>13800</v>
      </c>
    </row>
    <row r="22" spans="1:8">
      <c r="A22" s="3"/>
      <c r="E22" s="4" t="s">
        <v>918</v>
      </c>
      <c r="F22" s="23">
        <v>0</v>
      </c>
      <c r="G22" s="5">
        <v>10020</v>
      </c>
    </row>
    <row r="23" spans="1:8">
      <c r="A23" s="3"/>
      <c r="E23" s="4" t="s">
        <v>919</v>
      </c>
      <c r="F23" s="23">
        <v>0</v>
      </c>
      <c r="G23" s="5">
        <v>600</v>
      </c>
    </row>
    <row r="24" spans="1:8">
      <c r="A24" s="3"/>
      <c r="B24" s="4" t="s">
        <v>196</v>
      </c>
      <c r="C24" s="23">
        <v>0</v>
      </c>
      <c r="D24" s="5">
        <v>107764</v>
      </c>
      <c r="E24" s="4" t="s">
        <v>1034</v>
      </c>
      <c r="F24" s="23">
        <v>0</v>
      </c>
      <c r="G24" s="5">
        <v>500</v>
      </c>
    </row>
    <row r="25" spans="1:8">
      <c r="A25" s="3"/>
      <c r="E25" s="4" t="s">
        <v>920</v>
      </c>
      <c r="F25" s="23">
        <v>0</v>
      </c>
      <c r="G25" s="5">
        <v>5000</v>
      </c>
    </row>
    <row r="26" spans="1:8">
      <c r="A26" s="3"/>
      <c r="E26" s="4" t="s">
        <v>921</v>
      </c>
      <c r="F26" s="23">
        <v>0</v>
      </c>
      <c r="G26" s="5">
        <v>6000</v>
      </c>
    </row>
    <row r="27" spans="1:8" ht="13.5" thickBot="1">
      <c r="A27" s="22" t="s">
        <v>922</v>
      </c>
      <c r="B27" s="4" t="s">
        <v>198</v>
      </c>
      <c r="C27" s="23">
        <v>0</v>
      </c>
      <c r="D27" s="5">
        <v>291582</v>
      </c>
      <c r="E27" s="4" t="s">
        <v>923</v>
      </c>
      <c r="F27" s="23">
        <v>0</v>
      </c>
      <c r="G27" s="5">
        <v>216089</v>
      </c>
      <c r="H27" s="28">
        <f>SUM(D27,G27)</f>
        <v>507671</v>
      </c>
    </row>
    <row r="28" spans="1:8" ht="14.25" thickTop="1" thickBot="1">
      <c r="A28" s="24" t="s">
        <v>84</v>
      </c>
      <c r="B28" s="4" t="s">
        <v>199</v>
      </c>
      <c r="C28" s="23">
        <v>0</v>
      </c>
      <c r="D28" s="5">
        <v>92000</v>
      </c>
      <c r="E28" s="4" t="s">
        <v>924</v>
      </c>
      <c r="F28" s="23">
        <v>0</v>
      </c>
      <c r="G28" s="5">
        <v>4000</v>
      </c>
      <c r="H28" s="29">
        <f>SUM(D28:D32,G28:G32)</f>
        <v>221421</v>
      </c>
    </row>
    <row r="29" spans="1:8" ht="13.5" thickTop="1">
      <c r="A29" s="3"/>
      <c r="E29" s="4" t="s">
        <v>925</v>
      </c>
      <c r="F29" s="23">
        <v>2.15</v>
      </c>
      <c r="G29" s="5">
        <v>46000</v>
      </c>
    </row>
    <row r="30" spans="1:8">
      <c r="A30" s="3"/>
      <c r="E30" s="4" t="s">
        <v>926</v>
      </c>
      <c r="F30" s="23">
        <v>0</v>
      </c>
      <c r="G30" s="5">
        <v>28000</v>
      </c>
    </row>
    <row r="31" spans="1:8">
      <c r="A31" s="3"/>
      <c r="E31" s="4" t="s">
        <v>927</v>
      </c>
      <c r="F31" s="23">
        <v>0</v>
      </c>
      <c r="G31" s="5">
        <v>5500</v>
      </c>
    </row>
    <row r="32" spans="1:8">
      <c r="A32" s="3"/>
      <c r="B32" s="4" t="s">
        <v>200</v>
      </c>
      <c r="C32" s="23">
        <v>1.2</v>
      </c>
      <c r="D32" s="5">
        <v>45921</v>
      </c>
    </row>
    <row r="33" spans="1:8" ht="13.5" thickBot="1">
      <c r="A33" s="22" t="s">
        <v>97</v>
      </c>
      <c r="B33" s="4" t="s">
        <v>201</v>
      </c>
      <c r="C33" s="23">
        <v>1</v>
      </c>
      <c r="D33" s="5">
        <v>61000</v>
      </c>
      <c r="E33" s="4" t="s">
        <v>928</v>
      </c>
      <c r="F33" s="23">
        <v>0</v>
      </c>
      <c r="G33" s="5">
        <v>52270</v>
      </c>
      <c r="H33" s="28">
        <f>SUM(D33:D37,G33:G38)</f>
        <v>379020</v>
      </c>
    </row>
    <row r="34" spans="1:8" ht="13.5" thickTop="1">
      <c r="A34" s="3"/>
      <c r="E34" s="4" t="s">
        <v>929</v>
      </c>
      <c r="F34" s="23">
        <v>0</v>
      </c>
      <c r="G34" s="5">
        <v>29190</v>
      </c>
    </row>
    <row r="35" spans="1:8">
      <c r="A35" s="3"/>
      <c r="E35" s="4" t="s">
        <v>930</v>
      </c>
      <c r="F35" s="23">
        <v>0</v>
      </c>
      <c r="G35" s="5">
        <v>14770</v>
      </c>
    </row>
    <row r="36" spans="1:8">
      <c r="A36" s="3"/>
      <c r="B36" s="4" t="s">
        <v>202</v>
      </c>
      <c r="C36" s="23">
        <v>0</v>
      </c>
      <c r="D36" s="5">
        <v>63050</v>
      </c>
      <c r="E36" s="4" t="s">
        <v>931</v>
      </c>
      <c r="F36" s="23">
        <v>0</v>
      </c>
      <c r="G36" s="5">
        <v>4620</v>
      </c>
    </row>
    <row r="37" spans="1:8">
      <c r="A37" s="3"/>
      <c r="B37" s="4" t="s">
        <v>203</v>
      </c>
      <c r="C37" s="23">
        <v>1.25</v>
      </c>
      <c r="D37" s="5">
        <v>145620</v>
      </c>
      <c r="E37" s="4" t="s">
        <v>203</v>
      </c>
      <c r="F37" s="23">
        <v>0</v>
      </c>
      <c r="G37" s="5">
        <v>6000</v>
      </c>
    </row>
    <row r="38" spans="1:8">
      <c r="A38" s="3"/>
      <c r="E38" s="4" t="s">
        <v>932</v>
      </c>
      <c r="F38" s="23">
        <v>0</v>
      </c>
      <c r="G38" s="5">
        <v>2500</v>
      </c>
    </row>
    <row r="39" spans="1:8" ht="13.5" thickBot="1">
      <c r="A39" s="22" t="s">
        <v>933</v>
      </c>
      <c r="B39" s="4" t="s">
        <v>204</v>
      </c>
      <c r="C39" s="23">
        <v>0</v>
      </c>
      <c r="D39" s="5">
        <v>80000</v>
      </c>
      <c r="E39" s="4" t="s">
        <v>934</v>
      </c>
      <c r="F39" s="23">
        <v>0</v>
      </c>
      <c r="G39" s="5">
        <v>9277</v>
      </c>
      <c r="H39" s="28">
        <f>SUM(D39:D43,G39:G45)</f>
        <v>246273</v>
      </c>
    </row>
    <row r="40" spans="1:8" ht="13.5" thickTop="1">
      <c r="A40" s="3"/>
      <c r="E40" s="4" t="s">
        <v>935</v>
      </c>
      <c r="F40" s="23">
        <v>0</v>
      </c>
      <c r="G40" s="5">
        <v>2000</v>
      </c>
    </row>
    <row r="41" spans="1:8">
      <c r="A41" s="3"/>
      <c r="E41" s="4" t="s">
        <v>228</v>
      </c>
      <c r="F41" s="23">
        <v>0</v>
      </c>
      <c r="G41" s="5">
        <v>41773</v>
      </c>
    </row>
    <row r="42" spans="1:8">
      <c r="A42" s="3"/>
      <c r="E42" s="4" t="s">
        <v>936</v>
      </c>
      <c r="F42" s="23">
        <v>0</v>
      </c>
      <c r="G42" s="5">
        <v>7167</v>
      </c>
    </row>
    <row r="43" spans="1:8">
      <c r="A43" s="3"/>
      <c r="B43" s="4" t="s">
        <v>205</v>
      </c>
      <c r="C43" s="23">
        <v>0</v>
      </c>
      <c r="D43" s="5">
        <v>63713</v>
      </c>
      <c r="E43" s="4" t="s">
        <v>937</v>
      </c>
      <c r="F43" s="23">
        <v>0</v>
      </c>
      <c r="G43" s="5">
        <v>24127</v>
      </c>
    </row>
    <row r="44" spans="1:8">
      <c r="A44" s="3"/>
      <c r="E44" s="4" t="s">
        <v>1035</v>
      </c>
      <c r="F44" s="23">
        <v>0</v>
      </c>
      <c r="G44" s="5">
        <v>17500</v>
      </c>
    </row>
    <row r="45" spans="1:8">
      <c r="A45" s="3"/>
      <c r="E45" s="4" t="s">
        <v>1036</v>
      </c>
      <c r="F45" s="23">
        <v>0</v>
      </c>
      <c r="G45" s="5">
        <v>716</v>
      </c>
    </row>
    <row r="47" spans="1:8" s="57" customFormat="1">
      <c r="A47" s="26" t="s">
        <v>61</v>
      </c>
      <c r="B47" s="25"/>
      <c r="C47" s="94"/>
      <c r="D47" s="90"/>
      <c r="E47" s="25"/>
      <c r="F47" s="94"/>
      <c r="G47" s="90"/>
      <c r="H47" s="90"/>
    </row>
    <row r="48" spans="1:8" ht="13.5" thickBot="1">
      <c r="A48" s="22" t="s">
        <v>77</v>
      </c>
      <c r="B48" s="4" t="s">
        <v>192</v>
      </c>
      <c r="C48" s="23">
        <v>1.43</v>
      </c>
      <c r="D48" s="5">
        <v>162297</v>
      </c>
      <c r="E48" s="4" t="s">
        <v>192</v>
      </c>
      <c r="F48" s="23">
        <v>0</v>
      </c>
      <c r="G48" s="5">
        <v>105000</v>
      </c>
      <c r="H48" s="28">
        <f>SUM(D48,G48)</f>
        <v>267297</v>
      </c>
    </row>
    <row r="49" spans="1:8" ht="14.25" thickTop="1" thickBot="1">
      <c r="A49" s="22"/>
      <c r="H49" s="28"/>
    </row>
    <row r="50" spans="1:8" ht="14.25" thickTop="1" thickBot="1">
      <c r="A50" s="24" t="s">
        <v>110</v>
      </c>
      <c r="B50" s="4" t="s">
        <v>206</v>
      </c>
      <c r="C50" s="23">
        <v>0</v>
      </c>
      <c r="D50" s="5">
        <v>965000</v>
      </c>
      <c r="E50" s="4" t="s">
        <v>938</v>
      </c>
      <c r="F50" s="23">
        <v>1.5</v>
      </c>
      <c r="G50" s="5">
        <v>82752</v>
      </c>
      <c r="H50" s="29">
        <f>SUM(D50:D61,G50:G61)</f>
        <v>2854992</v>
      </c>
    </row>
    <row r="51" spans="1:8" ht="13.5" thickTop="1">
      <c r="A51" s="3"/>
      <c r="E51" s="4" t="s">
        <v>939</v>
      </c>
      <c r="F51" s="23">
        <v>0</v>
      </c>
      <c r="G51" s="5">
        <v>82500</v>
      </c>
    </row>
    <row r="52" spans="1:8">
      <c r="A52" s="3"/>
      <c r="E52" s="4" t="s">
        <v>940</v>
      </c>
      <c r="F52" s="23">
        <v>0</v>
      </c>
      <c r="G52" s="5">
        <v>116417</v>
      </c>
    </row>
    <row r="53" spans="1:8">
      <c r="A53" s="3"/>
      <c r="E53" s="4" t="s">
        <v>941</v>
      </c>
      <c r="F53" s="23">
        <v>7.4999999999999997E-2</v>
      </c>
      <c r="G53" s="5">
        <v>192000</v>
      </c>
    </row>
    <row r="54" spans="1:8">
      <c r="A54" s="3"/>
      <c r="B54" s="4" t="s">
        <v>207</v>
      </c>
      <c r="C54" s="23">
        <v>0</v>
      </c>
      <c r="D54" s="5">
        <v>288669</v>
      </c>
      <c r="E54" s="4" t="s">
        <v>942</v>
      </c>
      <c r="F54" s="23">
        <v>1.5</v>
      </c>
      <c r="G54" s="5">
        <v>192214</v>
      </c>
    </row>
    <row r="55" spans="1:8">
      <c r="A55" s="3"/>
      <c r="B55" s="4" t="s">
        <v>208</v>
      </c>
      <c r="C55" s="23">
        <v>0</v>
      </c>
      <c r="D55" s="5">
        <v>266923</v>
      </c>
      <c r="E55" s="4" t="s">
        <v>943</v>
      </c>
      <c r="F55" s="23">
        <v>0</v>
      </c>
      <c r="G55" s="5">
        <v>158000</v>
      </c>
    </row>
    <row r="56" spans="1:8">
      <c r="A56" s="3"/>
      <c r="E56" s="4" t="s">
        <v>944</v>
      </c>
      <c r="F56" s="23">
        <v>0</v>
      </c>
      <c r="G56" s="5">
        <v>14417</v>
      </c>
    </row>
    <row r="57" spans="1:8">
      <c r="A57" s="3"/>
      <c r="E57" s="4" t="s">
        <v>1037</v>
      </c>
      <c r="F57" s="23">
        <v>0</v>
      </c>
      <c r="G57" s="5">
        <v>2500</v>
      </c>
    </row>
    <row r="58" spans="1:8">
      <c r="A58" s="3"/>
      <c r="E58" s="4" t="s">
        <v>945</v>
      </c>
      <c r="F58" s="23">
        <v>0</v>
      </c>
      <c r="G58" s="5">
        <v>7700</v>
      </c>
    </row>
    <row r="59" spans="1:8">
      <c r="A59" s="3"/>
      <c r="B59" s="4" t="s">
        <v>209</v>
      </c>
      <c r="C59" s="23">
        <v>0</v>
      </c>
      <c r="D59" s="5">
        <v>143400</v>
      </c>
      <c r="E59" s="4" t="s">
        <v>946</v>
      </c>
      <c r="F59" s="23">
        <v>0</v>
      </c>
      <c r="G59" s="5">
        <v>9000</v>
      </c>
    </row>
    <row r="60" spans="1:8">
      <c r="A60" s="3"/>
      <c r="E60" s="4" t="s">
        <v>947</v>
      </c>
      <c r="F60" s="23">
        <v>0</v>
      </c>
      <c r="G60" s="5">
        <v>80000</v>
      </c>
    </row>
    <row r="61" spans="1:8">
      <c r="A61" s="3"/>
      <c r="B61" s="4" t="s">
        <v>210</v>
      </c>
      <c r="C61" s="23">
        <v>0</v>
      </c>
      <c r="D61" s="5">
        <v>222000</v>
      </c>
      <c r="E61" s="4" t="s">
        <v>210</v>
      </c>
      <c r="F61" s="23">
        <v>0</v>
      </c>
      <c r="G61" s="5">
        <v>31500</v>
      </c>
    </row>
    <row r="62" spans="1:8" ht="13.5" thickBot="1">
      <c r="A62" s="22" t="s">
        <v>86</v>
      </c>
      <c r="B62" s="4" t="s">
        <v>191</v>
      </c>
      <c r="C62" s="23">
        <v>0</v>
      </c>
      <c r="D62" s="5">
        <v>166913</v>
      </c>
      <c r="E62" s="4" t="s">
        <v>948</v>
      </c>
      <c r="F62" s="23">
        <v>0</v>
      </c>
      <c r="G62" s="5">
        <v>174217</v>
      </c>
      <c r="H62" s="28">
        <f>SUM(D62,G62)</f>
        <v>341130</v>
      </c>
    </row>
    <row r="63" spans="1:8" ht="14.25" thickTop="1" thickBot="1">
      <c r="A63" s="24" t="s">
        <v>87</v>
      </c>
      <c r="B63" s="4" t="s">
        <v>211</v>
      </c>
      <c r="C63" s="23">
        <v>2.66</v>
      </c>
      <c r="D63" s="5">
        <v>808106</v>
      </c>
      <c r="E63" s="4" t="s">
        <v>949</v>
      </c>
      <c r="F63" s="23">
        <v>2.67</v>
      </c>
      <c r="G63" s="5">
        <v>242390</v>
      </c>
      <c r="H63" s="29">
        <f>SUM(D63,G63:G64)</f>
        <v>1167313</v>
      </c>
    </row>
    <row r="64" spans="1:8" ht="13.5" thickTop="1">
      <c r="A64" s="3"/>
      <c r="E64" s="4" t="s">
        <v>950</v>
      </c>
      <c r="F64" s="23">
        <v>2.5</v>
      </c>
      <c r="G64" s="5">
        <v>116817</v>
      </c>
    </row>
    <row r="65" spans="1:8" ht="13.5" thickBot="1">
      <c r="A65" s="22" t="s">
        <v>70</v>
      </c>
      <c r="B65" s="4" t="s">
        <v>212</v>
      </c>
      <c r="C65" s="23">
        <v>0</v>
      </c>
      <c r="D65" s="5">
        <v>47250</v>
      </c>
      <c r="E65" s="4" t="s">
        <v>951</v>
      </c>
      <c r="F65" s="23">
        <v>0</v>
      </c>
      <c r="G65" s="5">
        <v>30500</v>
      </c>
      <c r="H65" s="28">
        <f>SUM(D65+G65)</f>
        <v>77750</v>
      </c>
    </row>
    <row r="66" spans="1:8" ht="14.25" thickTop="1" thickBot="1">
      <c r="A66" s="24" t="s">
        <v>111</v>
      </c>
      <c r="B66" s="4" t="s">
        <v>213</v>
      </c>
      <c r="C66" s="23">
        <v>0</v>
      </c>
      <c r="D66" s="5">
        <v>975941</v>
      </c>
      <c r="E66" s="4" t="s">
        <v>952</v>
      </c>
      <c r="F66" s="23">
        <v>0</v>
      </c>
      <c r="G66" s="5">
        <v>785000</v>
      </c>
      <c r="H66" s="30">
        <f>SUM(D66,G66:G69)</f>
        <v>2444909</v>
      </c>
    </row>
    <row r="67" spans="1:8" ht="13.5" thickTop="1">
      <c r="A67" s="3"/>
      <c r="E67" s="4" t="s">
        <v>953</v>
      </c>
      <c r="F67" s="23">
        <v>0.8</v>
      </c>
      <c r="G67" s="5">
        <v>504968</v>
      </c>
    </row>
    <row r="68" spans="1:8">
      <c r="A68" s="3"/>
      <c r="E68" s="4" t="s">
        <v>954</v>
      </c>
      <c r="F68" s="23">
        <v>0</v>
      </c>
      <c r="G68" s="5">
        <v>72000</v>
      </c>
    </row>
    <row r="69" spans="1:8">
      <c r="A69" s="3"/>
      <c r="E69" s="4" t="s">
        <v>955</v>
      </c>
      <c r="F69" s="23">
        <v>0</v>
      </c>
      <c r="G69" s="5">
        <v>107000</v>
      </c>
    </row>
    <row r="70" spans="1:8" ht="13.5" thickBot="1">
      <c r="A70" s="22" t="s">
        <v>71</v>
      </c>
      <c r="B70" s="25" t="s">
        <v>214</v>
      </c>
      <c r="C70" s="23">
        <v>0</v>
      </c>
      <c r="D70" s="5">
        <v>40000</v>
      </c>
      <c r="E70" s="4" t="s">
        <v>956</v>
      </c>
      <c r="F70" s="23">
        <v>0</v>
      </c>
      <c r="G70" s="5">
        <v>15500</v>
      </c>
      <c r="H70" s="28">
        <f>SUM(D70,G70:G71)</f>
        <v>58000</v>
      </c>
    </row>
    <row r="71" spans="1:8" ht="13.5" thickTop="1">
      <c r="A71" s="3"/>
      <c r="E71" s="4" t="s">
        <v>957</v>
      </c>
      <c r="F71" s="23">
        <v>0</v>
      </c>
      <c r="G71" s="5">
        <v>2500</v>
      </c>
    </row>
    <row r="72" spans="1:8" ht="13.5" thickBot="1">
      <c r="A72" s="22" t="s">
        <v>112</v>
      </c>
      <c r="B72" s="4" t="s">
        <v>217</v>
      </c>
      <c r="C72" s="23">
        <v>1</v>
      </c>
      <c r="D72" s="5">
        <v>1441899</v>
      </c>
      <c r="E72" s="4" t="s">
        <v>216</v>
      </c>
      <c r="F72" s="23">
        <v>1.26</v>
      </c>
      <c r="G72" s="5">
        <v>1312199</v>
      </c>
      <c r="H72" s="28">
        <f>SUM(D72,G72:G73)</f>
        <v>2781098</v>
      </c>
    </row>
    <row r="73" spans="1:8" ht="13.5" thickTop="1">
      <c r="A73" s="3"/>
      <c r="E73" s="4" t="s">
        <v>958</v>
      </c>
      <c r="F73" s="23">
        <v>0</v>
      </c>
      <c r="G73" s="5">
        <v>27000</v>
      </c>
    </row>
    <row r="74" spans="1:8" ht="13.5" thickBot="1">
      <c r="A74" s="22" t="s">
        <v>113</v>
      </c>
      <c r="B74" s="4" t="s">
        <v>215</v>
      </c>
      <c r="C74" s="23">
        <v>0</v>
      </c>
      <c r="D74" s="5">
        <v>92900</v>
      </c>
      <c r="H74" s="28">
        <f>SUM(D74+D75,G75:G78)</f>
        <v>2502446</v>
      </c>
    </row>
    <row r="75" spans="1:8" ht="13.5" thickTop="1">
      <c r="A75" s="3"/>
      <c r="B75" s="4" t="s">
        <v>216</v>
      </c>
      <c r="C75" s="23">
        <v>2</v>
      </c>
      <c r="D75" s="5">
        <v>1936661</v>
      </c>
      <c r="E75" s="4" t="s">
        <v>959</v>
      </c>
      <c r="F75" s="23">
        <v>1.23</v>
      </c>
      <c r="G75" s="5">
        <v>181597</v>
      </c>
    </row>
    <row r="76" spans="1:8">
      <c r="A76" s="3"/>
      <c r="E76" s="4" t="s">
        <v>960</v>
      </c>
      <c r="F76" s="23">
        <v>1.27</v>
      </c>
      <c r="G76" s="5">
        <v>125000</v>
      </c>
    </row>
    <row r="77" spans="1:8">
      <c r="A77" s="3"/>
      <c r="E77" s="4" t="s">
        <v>961</v>
      </c>
      <c r="F77" s="23">
        <v>1</v>
      </c>
      <c r="G77" s="5">
        <v>98188</v>
      </c>
    </row>
    <row r="78" spans="1:8">
      <c r="A78" s="3"/>
      <c r="E78" s="4" t="s">
        <v>962</v>
      </c>
      <c r="F78" s="23">
        <v>1</v>
      </c>
      <c r="G78" s="5">
        <v>68100</v>
      </c>
    </row>
    <row r="79" spans="1:8" ht="13.5" thickBot="1">
      <c r="A79" s="22" t="s">
        <v>78</v>
      </c>
      <c r="B79" s="4" t="s">
        <v>218</v>
      </c>
      <c r="C79" s="23">
        <v>0</v>
      </c>
      <c r="D79" s="5">
        <v>32834</v>
      </c>
      <c r="E79" s="4" t="s">
        <v>963</v>
      </c>
      <c r="F79" s="23">
        <v>0</v>
      </c>
      <c r="G79" s="5">
        <v>6000</v>
      </c>
      <c r="H79" s="28">
        <f>SUM(D79:D81,G79:G83)</f>
        <v>136684</v>
      </c>
    </row>
    <row r="80" spans="1:8" ht="13.5" thickTop="1">
      <c r="A80" s="3"/>
      <c r="E80" s="4" t="s">
        <v>964</v>
      </c>
      <c r="F80" s="23">
        <v>0</v>
      </c>
      <c r="G80" s="5">
        <v>350</v>
      </c>
    </row>
    <row r="81" spans="1:8">
      <c r="A81" s="3"/>
      <c r="B81" s="4" t="s">
        <v>219</v>
      </c>
      <c r="C81" s="23">
        <v>0</v>
      </c>
      <c r="D81" s="5">
        <v>71300</v>
      </c>
      <c r="E81" s="4" t="s">
        <v>965</v>
      </c>
      <c r="F81" s="23">
        <v>0</v>
      </c>
      <c r="G81" s="5">
        <v>1700</v>
      </c>
    </row>
    <row r="82" spans="1:8">
      <c r="A82" s="3"/>
      <c r="E82" s="4" t="s">
        <v>219</v>
      </c>
      <c r="F82" s="23">
        <v>0</v>
      </c>
      <c r="G82" s="5">
        <v>16500</v>
      </c>
    </row>
    <row r="83" spans="1:8">
      <c r="A83" s="3"/>
      <c r="E83" s="4" t="s">
        <v>876</v>
      </c>
      <c r="F83" s="23">
        <v>0</v>
      </c>
      <c r="G83" s="5">
        <v>8000</v>
      </c>
    </row>
    <row r="84" spans="1:8" ht="13.5" thickBot="1">
      <c r="A84" s="22" t="s">
        <v>88</v>
      </c>
      <c r="B84" s="4" t="s">
        <v>220</v>
      </c>
      <c r="C84" s="23">
        <v>0</v>
      </c>
      <c r="D84" s="5">
        <v>244975</v>
      </c>
      <c r="H84" s="28">
        <f>(D84+G84)</f>
        <v>244975</v>
      </c>
    </row>
    <row r="85" spans="1:8" ht="14.25" thickTop="1" thickBot="1">
      <c r="A85" s="22" t="s">
        <v>98</v>
      </c>
      <c r="B85" s="4" t="s">
        <v>221</v>
      </c>
      <c r="C85" s="23">
        <v>0.75</v>
      </c>
      <c r="D85" s="5">
        <v>210000</v>
      </c>
      <c r="E85" s="4" t="s">
        <v>966</v>
      </c>
      <c r="F85" s="23">
        <v>1</v>
      </c>
      <c r="G85" s="5">
        <v>120121</v>
      </c>
      <c r="H85" s="29">
        <f>SUM(D85,G85:G86)</f>
        <v>337121</v>
      </c>
    </row>
    <row r="86" spans="1:8" ht="13.5" thickTop="1">
      <c r="A86" s="3"/>
      <c r="E86" s="4" t="s">
        <v>967</v>
      </c>
      <c r="F86" s="23">
        <v>0</v>
      </c>
      <c r="G86" s="5">
        <v>7000</v>
      </c>
    </row>
    <row r="87" spans="1:8" ht="13.5" thickBot="1">
      <c r="A87" s="22" t="s">
        <v>107</v>
      </c>
      <c r="B87" s="4" t="s">
        <v>223</v>
      </c>
      <c r="C87" s="23">
        <v>0</v>
      </c>
      <c r="D87" s="5">
        <v>381825</v>
      </c>
      <c r="E87" s="4" t="s">
        <v>968</v>
      </c>
      <c r="F87" s="23">
        <v>0</v>
      </c>
      <c r="G87" s="5">
        <v>361618</v>
      </c>
      <c r="H87" s="28">
        <f>SUM(D87:D88,G87:G88)</f>
        <v>847943</v>
      </c>
    </row>
    <row r="88" spans="1:8" ht="13.5" thickTop="1">
      <c r="A88" s="3"/>
      <c r="B88" s="4" t="s">
        <v>222</v>
      </c>
      <c r="C88" s="23">
        <v>0</v>
      </c>
      <c r="D88" s="5">
        <v>76500</v>
      </c>
      <c r="E88" s="4" t="s">
        <v>969</v>
      </c>
      <c r="F88" s="23">
        <v>0</v>
      </c>
      <c r="G88" s="5">
        <v>28000</v>
      </c>
    </row>
    <row r="90" spans="1:8">
      <c r="A90" t="s">
        <v>62</v>
      </c>
    </row>
    <row r="91" spans="1:8" ht="13.5" thickBot="1">
      <c r="A91" s="22" t="s">
        <v>99</v>
      </c>
      <c r="B91" s="4" t="s">
        <v>224</v>
      </c>
      <c r="C91" s="23">
        <v>0</v>
      </c>
      <c r="D91" s="5">
        <v>159650</v>
      </c>
      <c r="E91" s="4" t="s">
        <v>970</v>
      </c>
      <c r="F91" s="23">
        <v>0</v>
      </c>
      <c r="G91" s="5">
        <v>89000</v>
      </c>
      <c r="H91" s="28">
        <f>(D91+D92+D93+G91+G93+G94)</f>
        <v>417986</v>
      </c>
    </row>
    <row r="92" spans="1:8" ht="13.5" thickTop="1">
      <c r="A92" s="3"/>
      <c r="B92" s="4" t="s">
        <v>225</v>
      </c>
      <c r="C92" s="23">
        <v>0</v>
      </c>
      <c r="D92" s="5">
        <v>102000</v>
      </c>
    </row>
    <row r="93" spans="1:8">
      <c r="B93" s="4" t="s">
        <v>226</v>
      </c>
      <c r="C93" s="23">
        <v>0</v>
      </c>
      <c r="D93" s="5">
        <v>50500</v>
      </c>
      <c r="E93" s="4" t="s">
        <v>971</v>
      </c>
      <c r="F93" s="23">
        <v>0</v>
      </c>
      <c r="G93" s="5">
        <v>15276</v>
      </c>
    </row>
    <row r="94" spans="1:8">
      <c r="E94" s="4" t="s">
        <v>1042</v>
      </c>
      <c r="F94" s="23">
        <v>0</v>
      </c>
      <c r="G94" s="5">
        <v>1560</v>
      </c>
    </row>
    <row r="95" spans="1:8" ht="13.5" thickBot="1">
      <c r="A95" s="22" t="s">
        <v>972</v>
      </c>
      <c r="B95" s="4" t="s">
        <v>213</v>
      </c>
      <c r="C95" s="23">
        <v>0</v>
      </c>
      <c r="D95" s="5">
        <v>55000</v>
      </c>
      <c r="E95" s="4" t="s">
        <v>973</v>
      </c>
      <c r="F95" s="23">
        <v>0</v>
      </c>
      <c r="G95" s="5">
        <v>308073</v>
      </c>
      <c r="H95" s="28">
        <f>SUM(D95,G95)</f>
        <v>363073</v>
      </c>
    </row>
    <row r="96" spans="1:8" ht="14.25" thickTop="1" thickBot="1">
      <c r="A96" s="24" t="s">
        <v>102</v>
      </c>
      <c r="B96" s="4" t="s">
        <v>227</v>
      </c>
      <c r="C96" s="23">
        <v>1.26</v>
      </c>
      <c r="D96" s="5">
        <v>923374</v>
      </c>
      <c r="E96" s="4" t="s">
        <v>974</v>
      </c>
      <c r="F96" s="23">
        <v>0</v>
      </c>
      <c r="G96" s="5">
        <v>82000</v>
      </c>
      <c r="H96" s="29">
        <f>SUM(D96,G96:G99)</f>
        <v>1179574</v>
      </c>
    </row>
    <row r="97" spans="1:8" ht="13.5" thickTop="1">
      <c r="A97" s="3"/>
      <c r="E97" s="4" t="s">
        <v>227</v>
      </c>
      <c r="F97" s="23">
        <v>0</v>
      </c>
      <c r="G97" s="5">
        <v>80000</v>
      </c>
    </row>
    <row r="98" spans="1:8">
      <c r="A98" s="3"/>
      <c r="E98" s="4" t="s">
        <v>975</v>
      </c>
      <c r="F98" s="23">
        <v>0</v>
      </c>
      <c r="G98" s="5">
        <v>90000</v>
      </c>
    </row>
    <row r="99" spans="1:8">
      <c r="A99" s="3"/>
      <c r="E99" s="4" t="s">
        <v>976</v>
      </c>
      <c r="F99" s="23">
        <v>0</v>
      </c>
      <c r="G99" s="5">
        <v>4200</v>
      </c>
    </row>
    <row r="100" spans="1:8" ht="13.5" thickBot="1">
      <c r="A100" s="22" t="s">
        <v>977</v>
      </c>
      <c r="B100" s="4" t="s">
        <v>228</v>
      </c>
      <c r="C100" s="23">
        <v>0</v>
      </c>
      <c r="D100" s="5">
        <v>34000</v>
      </c>
      <c r="E100" s="4" t="s">
        <v>978</v>
      </c>
      <c r="F100" s="23">
        <v>0</v>
      </c>
      <c r="G100" s="5">
        <v>5000</v>
      </c>
      <c r="H100" s="28">
        <f>SUM(D100,G100)</f>
        <v>39000</v>
      </c>
    </row>
    <row r="101" spans="1:8" ht="14.25" thickTop="1" thickBot="1">
      <c r="A101" s="24" t="s">
        <v>89</v>
      </c>
      <c r="B101" s="4" t="s">
        <v>229</v>
      </c>
      <c r="C101" s="23">
        <v>0</v>
      </c>
      <c r="D101" s="5">
        <v>129000</v>
      </c>
      <c r="E101" s="4" t="s">
        <v>979</v>
      </c>
      <c r="F101" s="23">
        <v>0</v>
      </c>
      <c r="G101" s="5">
        <v>10000</v>
      </c>
      <c r="H101" s="28">
        <f>SUM(D101,G101)</f>
        <v>139000</v>
      </c>
    </row>
    <row r="102" spans="1:8" ht="14.25" thickTop="1" thickBot="1">
      <c r="A102" s="24" t="s">
        <v>103</v>
      </c>
      <c r="B102" s="4" t="s">
        <v>495</v>
      </c>
      <c r="C102" s="23">
        <v>1.81</v>
      </c>
      <c r="D102" s="5">
        <v>796834</v>
      </c>
      <c r="H102" s="29">
        <f>(D102+G102)</f>
        <v>796834</v>
      </c>
    </row>
    <row r="103" spans="1:8" ht="14.25" thickTop="1" thickBot="1">
      <c r="A103" s="24" t="s">
        <v>108</v>
      </c>
      <c r="B103" s="4" t="s">
        <v>498</v>
      </c>
      <c r="C103" s="23">
        <v>1.8</v>
      </c>
      <c r="D103" s="5">
        <v>198432</v>
      </c>
      <c r="E103" s="4" t="s">
        <v>980</v>
      </c>
      <c r="F103" s="23">
        <v>3</v>
      </c>
      <c r="G103" s="5">
        <v>132500</v>
      </c>
      <c r="H103" s="29">
        <f>SUM(D103:D115,G103:G115)</f>
        <v>1141239</v>
      </c>
    </row>
    <row r="104" spans="1:8" ht="13.5" thickTop="1">
      <c r="A104" s="3"/>
      <c r="B104" s="4" t="s">
        <v>499</v>
      </c>
      <c r="C104" s="23">
        <v>1.56</v>
      </c>
      <c r="D104" s="5">
        <v>123304</v>
      </c>
      <c r="E104" s="4" t="s">
        <v>981</v>
      </c>
      <c r="F104" s="23">
        <v>0</v>
      </c>
      <c r="G104" s="5">
        <v>37968</v>
      </c>
    </row>
    <row r="105" spans="1:8">
      <c r="A105" s="3"/>
      <c r="E105" s="4" t="s">
        <v>982</v>
      </c>
      <c r="F105" s="23">
        <v>0</v>
      </c>
      <c r="G105" s="5">
        <v>11453</v>
      </c>
    </row>
    <row r="106" spans="1:8">
      <c r="A106" s="3"/>
      <c r="E106" s="4" t="s">
        <v>983</v>
      </c>
      <c r="F106" s="23">
        <v>0</v>
      </c>
      <c r="G106" s="5">
        <v>30814</v>
      </c>
    </row>
    <row r="107" spans="1:8">
      <c r="A107" s="3"/>
      <c r="E107" s="4" t="s">
        <v>984</v>
      </c>
      <c r="F107" s="23">
        <v>0</v>
      </c>
      <c r="G107" s="5">
        <v>14992</v>
      </c>
    </row>
    <row r="108" spans="1:8">
      <c r="A108" s="3"/>
      <c r="E108" s="4" t="s">
        <v>985</v>
      </c>
      <c r="F108" s="23">
        <v>0</v>
      </c>
      <c r="G108" s="5">
        <v>15202</v>
      </c>
    </row>
    <row r="109" spans="1:8">
      <c r="A109" s="3"/>
      <c r="E109" s="4" t="s">
        <v>986</v>
      </c>
      <c r="F109" s="23">
        <v>0</v>
      </c>
      <c r="G109" s="5">
        <v>8737</v>
      </c>
    </row>
    <row r="110" spans="1:8">
      <c r="A110" s="3"/>
      <c r="B110" s="4" t="s">
        <v>500</v>
      </c>
      <c r="C110" s="23">
        <v>0</v>
      </c>
      <c r="D110" s="5">
        <v>129500</v>
      </c>
      <c r="E110" s="4" t="s">
        <v>987</v>
      </c>
      <c r="F110" s="23">
        <v>3</v>
      </c>
      <c r="G110" s="5">
        <v>76189</v>
      </c>
    </row>
    <row r="111" spans="1:8">
      <c r="A111" s="3"/>
      <c r="E111" s="4" t="s">
        <v>988</v>
      </c>
      <c r="F111" s="23">
        <v>0</v>
      </c>
      <c r="G111" s="5">
        <v>22505</v>
      </c>
    </row>
    <row r="112" spans="1:8">
      <c r="A112" s="3"/>
      <c r="B112" s="4" t="s">
        <v>501</v>
      </c>
      <c r="C112" s="23">
        <v>2.1800000000000002</v>
      </c>
      <c r="D112" s="5">
        <v>109999</v>
      </c>
      <c r="E112" s="4" t="s">
        <v>989</v>
      </c>
      <c r="F112" s="23">
        <v>0</v>
      </c>
      <c r="G112" s="5">
        <v>13897</v>
      </c>
    </row>
    <row r="113" spans="1:8">
      <c r="A113" s="3"/>
      <c r="E113" s="4" t="s">
        <v>990</v>
      </c>
      <c r="F113" s="23">
        <v>0</v>
      </c>
      <c r="G113" s="5">
        <v>8285</v>
      </c>
    </row>
    <row r="114" spans="1:8">
      <c r="A114" s="3"/>
      <c r="E114" s="4" t="s">
        <v>991</v>
      </c>
      <c r="F114" s="23">
        <v>0</v>
      </c>
      <c r="G114" s="5">
        <v>42925</v>
      </c>
    </row>
    <row r="115" spans="1:8">
      <c r="A115" s="3"/>
      <c r="B115" s="4" t="s">
        <v>502</v>
      </c>
      <c r="C115" s="23">
        <v>0</v>
      </c>
      <c r="D115" s="5">
        <v>96083</v>
      </c>
      <c r="E115" s="4" t="s">
        <v>992</v>
      </c>
      <c r="F115" s="23">
        <v>0</v>
      </c>
      <c r="G115" s="5">
        <v>68454</v>
      </c>
    </row>
    <row r="116" spans="1:8" ht="13.5" thickBot="1">
      <c r="A116" s="22" t="s">
        <v>90</v>
      </c>
      <c r="B116" s="4" t="s">
        <v>503</v>
      </c>
      <c r="C116" s="23">
        <v>0</v>
      </c>
      <c r="D116" s="5">
        <v>0</v>
      </c>
      <c r="E116" s="4" t="s">
        <v>993</v>
      </c>
      <c r="F116" s="23">
        <v>0</v>
      </c>
      <c r="G116" s="5">
        <v>255000</v>
      </c>
      <c r="H116" s="28">
        <f>SUM(D116:D117,G116)</f>
        <v>327000</v>
      </c>
    </row>
    <row r="117" spans="1:8" ht="13.5" thickTop="1">
      <c r="A117" s="3"/>
      <c r="B117" s="4" t="s">
        <v>504</v>
      </c>
      <c r="C117" s="23">
        <v>0</v>
      </c>
      <c r="D117" s="5">
        <v>72000</v>
      </c>
    </row>
    <row r="118" spans="1:8" ht="13.5" thickBot="1">
      <c r="A118" s="22" t="s">
        <v>79</v>
      </c>
      <c r="B118" s="4" t="s">
        <v>505</v>
      </c>
      <c r="C118" s="23">
        <v>0</v>
      </c>
      <c r="D118" s="5">
        <v>158802</v>
      </c>
      <c r="E118" s="4" t="s">
        <v>994</v>
      </c>
      <c r="F118" s="23">
        <v>0</v>
      </c>
      <c r="G118" s="5">
        <v>39648</v>
      </c>
      <c r="H118" s="28">
        <f>SUM(D118,G118)</f>
        <v>198450</v>
      </c>
    </row>
    <row r="119" spans="1:8" ht="14.25" thickTop="1" thickBot="1">
      <c r="A119" s="24" t="s">
        <v>114</v>
      </c>
      <c r="B119" s="4" t="s">
        <v>506</v>
      </c>
      <c r="C119" s="23">
        <v>0</v>
      </c>
      <c r="D119" s="5">
        <v>114485</v>
      </c>
      <c r="E119" s="4" t="s">
        <v>995</v>
      </c>
      <c r="F119" s="23">
        <v>1.5</v>
      </c>
      <c r="G119" s="5">
        <v>84996</v>
      </c>
      <c r="H119" s="29">
        <f>SUM(D119:D123,G119)</f>
        <v>506239</v>
      </c>
    </row>
    <row r="120" spans="1:8" ht="13.5" thickTop="1">
      <c r="A120" s="3"/>
      <c r="B120" s="4" t="s">
        <v>507</v>
      </c>
      <c r="C120" s="23">
        <v>0</v>
      </c>
      <c r="D120" s="5">
        <v>87000</v>
      </c>
    </row>
    <row r="121" spans="1:8">
      <c r="A121" s="3"/>
      <c r="B121" s="4" t="s">
        <v>508</v>
      </c>
      <c r="C121" s="23">
        <v>0</v>
      </c>
      <c r="D121" s="5">
        <v>110778</v>
      </c>
    </row>
    <row r="122" spans="1:8">
      <c r="A122" s="3"/>
      <c r="B122" s="4" t="s">
        <v>509</v>
      </c>
      <c r="C122" s="23">
        <v>0</v>
      </c>
      <c r="D122" s="5">
        <v>91980</v>
      </c>
    </row>
    <row r="123" spans="1:8">
      <c r="A123" s="3"/>
      <c r="B123" s="4" t="s">
        <v>223</v>
      </c>
      <c r="C123" s="23">
        <v>0</v>
      </c>
      <c r="D123" s="5">
        <v>17000</v>
      </c>
    </row>
    <row r="124" spans="1:8" ht="13.5" thickBot="1">
      <c r="A124" s="22" t="s">
        <v>73</v>
      </c>
      <c r="B124" s="4" t="s">
        <v>510</v>
      </c>
      <c r="C124" s="23">
        <v>0</v>
      </c>
      <c r="D124" s="5">
        <v>51398</v>
      </c>
      <c r="E124" s="4" t="s">
        <v>996</v>
      </c>
      <c r="F124" s="23">
        <v>1</v>
      </c>
      <c r="G124" s="5">
        <v>7002</v>
      </c>
      <c r="H124" s="28">
        <f>SUM(D124,G124)</f>
        <v>58400</v>
      </c>
    </row>
    <row r="125" spans="1:8" ht="14.25" thickTop="1" thickBot="1">
      <c r="A125" s="24" t="s">
        <v>91</v>
      </c>
      <c r="B125" s="4" t="s">
        <v>878</v>
      </c>
      <c r="C125" s="23">
        <v>0</v>
      </c>
      <c r="D125" s="5">
        <v>266000</v>
      </c>
      <c r="E125" s="4" t="s">
        <v>997</v>
      </c>
      <c r="F125" s="23">
        <v>2</v>
      </c>
      <c r="G125" s="5">
        <v>121543</v>
      </c>
      <c r="H125" s="29">
        <f>SUM(D125,G125:G126)</f>
        <v>408543</v>
      </c>
    </row>
    <row r="126" spans="1:8" ht="13.5" thickTop="1">
      <c r="A126" s="3"/>
      <c r="E126" s="4" t="s">
        <v>998</v>
      </c>
      <c r="F126" s="23">
        <v>0</v>
      </c>
      <c r="G126" s="5">
        <v>21000</v>
      </c>
    </row>
    <row r="127" spans="1:8" ht="13.5" thickBot="1">
      <c r="A127" s="22" t="s">
        <v>104</v>
      </c>
      <c r="B127" s="4" t="s">
        <v>886</v>
      </c>
      <c r="C127" s="23">
        <v>0</v>
      </c>
      <c r="D127" s="5">
        <v>282409</v>
      </c>
      <c r="E127" s="4" t="s">
        <v>999</v>
      </c>
      <c r="F127" s="23">
        <v>0</v>
      </c>
      <c r="G127" s="5">
        <v>60484</v>
      </c>
      <c r="H127" s="28">
        <f>SUM(D127:D129,G127:G129)</f>
        <v>506406</v>
      </c>
    </row>
    <row r="128" spans="1:8" ht="13.5" thickTop="1">
      <c r="A128" s="3"/>
      <c r="B128" s="4" t="s">
        <v>885</v>
      </c>
      <c r="C128" s="23">
        <v>0</v>
      </c>
      <c r="D128" s="5">
        <v>75300</v>
      </c>
      <c r="E128" s="4" t="s">
        <v>1000</v>
      </c>
      <c r="F128" s="23">
        <v>0</v>
      </c>
      <c r="G128" s="5">
        <v>1008</v>
      </c>
    </row>
    <row r="129" spans="1:8">
      <c r="A129" s="3"/>
      <c r="B129" s="4" t="s">
        <v>887</v>
      </c>
      <c r="C129" s="23">
        <v>0</v>
      </c>
      <c r="D129" s="5">
        <v>78105</v>
      </c>
      <c r="E129" s="4" t="s">
        <v>1001</v>
      </c>
      <c r="F129" s="23">
        <v>0</v>
      </c>
      <c r="G129" s="5">
        <v>9100</v>
      </c>
    </row>
    <row r="131" spans="1:8">
      <c r="A131" t="s">
        <v>63</v>
      </c>
    </row>
    <row r="134" spans="1:8" ht="13.5" thickBot="1">
      <c r="A134" s="22" t="s">
        <v>100</v>
      </c>
      <c r="B134" s="4" t="s">
        <v>879</v>
      </c>
      <c r="C134" s="23">
        <v>0</v>
      </c>
      <c r="D134" s="5">
        <v>75463</v>
      </c>
      <c r="E134" s="4" t="s">
        <v>1002</v>
      </c>
      <c r="F134" s="23">
        <v>0</v>
      </c>
      <c r="G134" s="5">
        <v>345</v>
      </c>
      <c r="H134" s="28">
        <f>SUM(D134:D137,G134:G137)</f>
        <v>249350</v>
      </c>
    </row>
    <row r="135" spans="1:8" ht="13.5" thickTop="1">
      <c r="A135" s="3"/>
      <c r="B135" s="4" t="s">
        <v>880</v>
      </c>
      <c r="C135" s="23">
        <v>0</v>
      </c>
      <c r="D135" s="5">
        <v>36300</v>
      </c>
    </row>
    <row r="136" spans="1:8">
      <c r="A136" s="3"/>
      <c r="B136" s="4" t="s">
        <v>881</v>
      </c>
      <c r="C136" s="23">
        <v>0</v>
      </c>
      <c r="D136" s="5">
        <v>84069</v>
      </c>
      <c r="E136" s="4" t="s">
        <v>1003</v>
      </c>
      <c r="F136" s="23">
        <v>0</v>
      </c>
      <c r="G136" s="5">
        <v>3549</v>
      </c>
    </row>
    <row r="137" spans="1:8">
      <c r="A137" s="3"/>
      <c r="B137" s="4" t="s">
        <v>882</v>
      </c>
      <c r="C137" s="23">
        <v>0</v>
      </c>
      <c r="D137" s="5">
        <v>45624</v>
      </c>
      <c r="E137" s="4" t="s">
        <v>1004</v>
      </c>
      <c r="F137" s="23">
        <v>0</v>
      </c>
      <c r="G137" s="5">
        <v>4000</v>
      </c>
    </row>
    <row r="138" spans="1:8" ht="13.5" thickBot="1">
      <c r="A138" s="22" t="s">
        <v>92</v>
      </c>
      <c r="B138" s="4" t="s">
        <v>870</v>
      </c>
      <c r="C138" s="23">
        <v>0</v>
      </c>
      <c r="D138" s="5">
        <v>21225</v>
      </c>
      <c r="H138" s="28">
        <f>SUM(D138:D140,G139:G140)</f>
        <v>270548</v>
      </c>
    </row>
    <row r="139" spans="1:8" ht="13.5" thickTop="1">
      <c r="A139" s="3"/>
      <c r="B139" s="4" t="s">
        <v>871</v>
      </c>
      <c r="C139" s="23">
        <v>0</v>
      </c>
      <c r="D139" s="5">
        <v>35037</v>
      </c>
      <c r="E139" s="4" t="s">
        <v>1005</v>
      </c>
      <c r="F139" s="23">
        <v>0</v>
      </c>
      <c r="G139" s="5">
        <v>9286</v>
      </c>
    </row>
    <row r="140" spans="1:8">
      <c r="A140" s="3"/>
      <c r="B140" s="4" t="s">
        <v>872</v>
      </c>
      <c r="C140" s="23">
        <v>0</v>
      </c>
      <c r="D140" s="5">
        <v>155000</v>
      </c>
      <c r="E140" s="4" t="s">
        <v>1006</v>
      </c>
      <c r="F140" s="23">
        <v>0</v>
      </c>
      <c r="G140" s="5">
        <v>50000</v>
      </c>
    </row>
    <row r="141" spans="1:8" ht="13.5" thickBot="1">
      <c r="A141" s="22" t="s">
        <v>242</v>
      </c>
      <c r="B141" s="4" t="s">
        <v>873</v>
      </c>
      <c r="C141" s="23">
        <v>0</v>
      </c>
      <c r="D141" s="5">
        <v>83600</v>
      </c>
      <c r="E141" s="4" t="s">
        <v>1007</v>
      </c>
      <c r="F141" s="23">
        <v>0</v>
      </c>
      <c r="G141" s="5">
        <v>4000</v>
      </c>
      <c r="H141" s="28">
        <f>SUM(D141:D143,G141:G143)</f>
        <v>290600</v>
      </c>
    </row>
    <row r="142" spans="1:8" ht="13.5" thickTop="1">
      <c r="A142" s="3"/>
      <c r="E142" s="4" t="s">
        <v>507</v>
      </c>
      <c r="F142" s="23">
        <v>0</v>
      </c>
      <c r="G142" s="5">
        <v>9500</v>
      </c>
    </row>
    <row r="143" spans="1:8">
      <c r="A143" s="3"/>
      <c r="B143" s="4" t="s">
        <v>874</v>
      </c>
      <c r="C143" s="23">
        <v>1.25</v>
      </c>
      <c r="D143" s="5">
        <v>166000</v>
      </c>
      <c r="E143" s="4" t="s">
        <v>1008</v>
      </c>
      <c r="F143" s="23">
        <v>0</v>
      </c>
      <c r="G143" s="5">
        <v>27500</v>
      </c>
    </row>
    <row r="144" spans="1:8" ht="13.5" thickBot="1">
      <c r="A144" s="22" t="s">
        <v>239</v>
      </c>
      <c r="B144" s="4" t="s">
        <v>883</v>
      </c>
      <c r="C144" s="23">
        <v>1</v>
      </c>
      <c r="D144" s="5">
        <v>138773</v>
      </c>
      <c r="E144" s="4" t="s">
        <v>1009</v>
      </c>
      <c r="F144" s="23">
        <v>1</v>
      </c>
      <c r="G144" s="5">
        <v>153667</v>
      </c>
      <c r="H144" s="28">
        <f>SUM(D144,G144:G146)</f>
        <v>314840</v>
      </c>
    </row>
    <row r="145" spans="1:8" ht="13.5" thickTop="1">
      <c r="A145" s="3"/>
      <c r="E145" s="4" t="s">
        <v>1010</v>
      </c>
      <c r="F145" s="23">
        <v>0</v>
      </c>
      <c r="G145" s="5">
        <v>18500</v>
      </c>
    </row>
    <row r="146" spans="1:8">
      <c r="A146" s="3"/>
      <c r="E146" s="4" t="s">
        <v>1011</v>
      </c>
      <c r="F146" s="23">
        <v>0</v>
      </c>
      <c r="G146" s="5">
        <v>3900</v>
      </c>
    </row>
    <row r="147" spans="1:8" ht="13.5" thickBot="1">
      <c r="A147" s="22" t="s">
        <v>80</v>
      </c>
      <c r="B147" s="4" t="s">
        <v>875</v>
      </c>
      <c r="C147" s="23">
        <v>0</v>
      </c>
      <c r="D147" s="5">
        <v>192010</v>
      </c>
      <c r="E147" s="4" t="s">
        <v>1012</v>
      </c>
      <c r="F147" s="23">
        <v>0</v>
      </c>
      <c r="G147" s="5">
        <v>9500</v>
      </c>
      <c r="H147" s="28">
        <f>SUM(D147,G147:G150)</f>
        <v>277953</v>
      </c>
    </row>
    <row r="148" spans="1:8" ht="13.5" thickTop="1">
      <c r="A148" s="3"/>
      <c r="E148" s="4" t="s">
        <v>1013</v>
      </c>
      <c r="F148" s="23">
        <v>0</v>
      </c>
      <c r="G148" s="5">
        <v>66825</v>
      </c>
    </row>
    <row r="149" spans="1:8">
      <c r="A149" s="3"/>
      <c r="E149" s="4" t="s">
        <v>1014</v>
      </c>
      <c r="F149" s="23">
        <v>0</v>
      </c>
      <c r="G149" s="5">
        <v>3872</v>
      </c>
    </row>
    <row r="150" spans="1:8">
      <c r="A150" s="3"/>
      <c r="E150" s="4" t="s">
        <v>1015</v>
      </c>
      <c r="F150" s="23">
        <v>0</v>
      </c>
      <c r="G150" s="5">
        <v>5746</v>
      </c>
    </row>
    <row r="151" spans="1:8" ht="13.5" thickBot="1">
      <c r="A151" s="22" t="s">
        <v>74</v>
      </c>
      <c r="B151" s="4" t="s">
        <v>894</v>
      </c>
      <c r="C151" s="23">
        <v>0</v>
      </c>
      <c r="D151" s="5">
        <v>54962</v>
      </c>
      <c r="E151" s="4" t="s">
        <v>1016</v>
      </c>
      <c r="F151" s="23">
        <v>0</v>
      </c>
      <c r="G151" s="5">
        <v>3300</v>
      </c>
      <c r="H151" s="28">
        <f>SUM(D151,G151:G152)</f>
        <v>59362</v>
      </c>
    </row>
    <row r="152" spans="1:8" ht="13.5" thickTop="1">
      <c r="A152" s="3"/>
      <c r="E152" s="4" t="s">
        <v>1017</v>
      </c>
      <c r="F152" s="23">
        <v>0</v>
      </c>
      <c r="G152" s="5">
        <v>1100</v>
      </c>
    </row>
    <row r="153" spans="1:8" ht="13.5" thickBot="1">
      <c r="A153" s="22" t="s">
        <v>105</v>
      </c>
      <c r="B153" s="4" t="s">
        <v>888</v>
      </c>
      <c r="C153" s="23">
        <v>0</v>
      </c>
      <c r="D153" s="5">
        <v>664421</v>
      </c>
      <c r="E153" s="4" t="s">
        <v>1018</v>
      </c>
      <c r="F153" s="23">
        <v>0</v>
      </c>
      <c r="G153" s="5">
        <v>586659</v>
      </c>
      <c r="H153" s="28">
        <f>SUM(D153,G153:G154)</f>
        <v>1324709</v>
      </c>
    </row>
    <row r="154" spans="1:8" ht="13.5" thickTop="1">
      <c r="A154" s="3"/>
      <c r="E154" s="4" t="s">
        <v>1019</v>
      </c>
      <c r="F154" s="23">
        <v>0</v>
      </c>
      <c r="G154" s="5">
        <v>73629</v>
      </c>
    </row>
    <row r="155" spans="1:8" ht="13.5" thickBot="1">
      <c r="A155" s="22" t="s">
        <v>106</v>
      </c>
      <c r="B155" s="4" t="s">
        <v>889</v>
      </c>
      <c r="C155" s="23">
        <v>0</v>
      </c>
      <c r="D155" s="5">
        <v>42000</v>
      </c>
      <c r="H155" s="28">
        <f>SUM(D155:D161,G156:G161)</f>
        <v>458470</v>
      </c>
    </row>
    <row r="156" spans="1:8" ht="13.5" thickTop="1">
      <c r="A156" s="3"/>
      <c r="B156" s="4" t="s">
        <v>892</v>
      </c>
      <c r="C156" s="23">
        <v>0.8</v>
      </c>
      <c r="D156" s="5">
        <v>70455</v>
      </c>
      <c r="E156" s="4" t="s">
        <v>1020</v>
      </c>
      <c r="F156" s="23">
        <v>1</v>
      </c>
      <c r="G156" s="5">
        <v>31265</v>
      </c>
    </row>
    <row r="157" spans="1:8">
      <c r="A157" s="3"/>
      <c r="B157" s="4" t="s">
        <v>890</v>
      </c>
      <c r="C157" s="23">
        <v>0</v>
      </c>
      <c r="D157" s="5">
        <v>90000</v>
      </c>
      <c r="E157" s="4" t="s">
        <v>1021</v>
      </c>
      <c r="F157" s="23">
        <v>0</v>
      </c>
      <c r="G157" s="5">
        <v>36000</v>
      </c>
    </row>
    <row r="158" spans="1:8">
      <c r="A158" s="3"/>
      <c r="E158" s="4" t="s">
        <v>1022</v>
      </c>
      <c r="F158" s="23">
        <v>0</v>
      </c>
      <c r="G158" s="5">
        <v>149584</v>
      </c>
    </row>
    <row r="159" spans="1:8">
      <c r="A159" s="3"/>
      <c r="E159" s="4" t="s">
        <v>1023</v>
      </c>
      <c r="F159" s="23">
        <v>0</v>
      </c>
      <c r="G159" s="5">
        <v>2500</v>
      </c>
    </row>
    <row r="160" spans="1:8">
      <c r="A160" s="3"/>
      <c r="B160" s="4" t="s">
        <v>891</v>
      </c>
      <c r="C160" s="23">
        <v>0</v>
      </c>
      <c r="D160" s="5">
        <v>34000</v>
      </c>
    </row>
    <row r="161" spans="1:8">
      <c r="A161" s="3"/>
      <c r="B161" s="4" t="s">
        <v>223</v>
      </c>
      <c r="C161" s="23">
        <v>0</v>
      </c>
      <c r="D161" s="5">
        <v>2666</v>
      </c>
    </row>
    <row r="162" spans="1:8" ht="13.5" thickBot="1">
      <c r="A162" s="22" t="s">
        <v>81</v>
      </c>
      <c r="B162" s="4" t="s">
        <v>876</v>
      </c>
      <c r="C162" s="23">
        <v>1.04</v>
      </c>
      <c r="D162" s="5">
        <v>121127</v>
      </c>
      <c r="E162" s="4" t="s">
        <v>1024</v>
      </c>
      <c r="F162" s="23">
        <v>0</v>
      </c>
      <c r="G162" s="5">
        <v>15000</v>
      </c>
      <c r="H162" s="28">
        <f>SUM(D162,G162)</f>
        <v>136127</v>
      </c>
    </row>
    <row r="163" spans="1:8" ht="14.25" thickTop="1" thickBot="1">
      <c r="A163" s="24" t="s">
        <v>95</v>
      </c>
      <c r="B163" s="4" t="s">
        <v>884</v>
      </c>
      <c r="C163" s="23">
        <v>1.41</v>
      </c>
      <c r="D163" s="5">
        <v>551088</v>
      </c>
      <c r="H163" s="29">
        <f>(D163+G163)</f>
        <v>551088</v>
      </c>
    </row>
    <row r="164" spans="1:8" ht="14.25" thickTop="1" thickBot="1">
      <c r="A164" s="24" t="s">
        <v>101</v>
      </c>
      <c r="B164" s="4" t="s">
        <v>893</v>
      </c>
      <c r="C164" s="23">
        <v>0</v>
      </c>
      <c r="D164" s="5">
        <v>329088</v>
      </c>
      <c r="E164" s="4" t="s">
        <v>1025</v>
      </c>
      <c r="F164" s="23">
        <v>1.48</v>
      </c>
      <c r="G164" s="5">
        <v>252672</v>
      </c>
      <c r="H164" s="29">
        <f>SUM(D164,G164:G165)</f>
        <v>596260</v>
      </c>
    </row>
    <row r="165" spans="1:8" ht="13.5" thickTop="1">
      <c r="A165" s="3"/>
      <c r="E165" s="4" t="s">
        <v>1026</v>
      </c>
      <c r="F165" s="23">
        <v>0</v>
      </c>
      <c r="G165" s="5">
        <v>14500</v>
      </c>
    </row>
    <row r="166" spans="1:8" ht="13.5" thickBot="1">
      <c r="A166" s="22" t="s">
        <v>82</v>
      </c>
      <c r="B166" s="4" t="s">
        <v>877</v>
      </c>
      <c r="C166" s="23">
        <v>0</v>
      </c>
      <c r="D166" s="5">
        <v>90000</v>
      </c>
      <c r="E166" s="4" t="s">
        <v>1027</v>
      </c>
      <c r="F166" s="23">
        <v>0</v>
      </c>
      <c r="G166" s="5">
        <v>77575</v>
      </c>
      <c r="H166" s="28">
        <f>SUM(D166,G166)</f>
        <v>167575</v>
      </c>
    </row>
    <row r="167" spans="1:8" ht="14.25" thickTop="1" thickBot="1">
      <c r="A167" s="24" t="s">
        <v>75</v>
      </c>
      <c r="B167" s="4" t="s">
        <v>184</v>
      </c>
      <c r="C167" s="23">
        <v>0</v>
      </c>
      <c r="D167" s="5">
        <v>23100</v>
      </c>
      <c r="E167" s="4" t="s">
        <v>1028</v>
      </c>
      <c r="F167" s="23">
        <v>0</v>
      </c>
      <c r="G167" s="5">
        <v>2400</v>
      </c>
      <c r="H167" s="29">
        <f>(D167+G167+G168)</f>
        <v>26000</v>
      </c>
    </row>
    <row r="168" spans="1:8" ht="13.5" thickTop="1">
      <c r="E168" s="4" t="s">
        <v>1029</v>
      </c>
      <c r="F168" s="23">
        <v>0</v>
      </c>
      <c r="G168" s="5">
        <v>500</v>
      </c>
    </row>
    <row r="170" spans="1:8">
      <c r="A170" s="31" t="s">
        <v>117</v>
      </c>
      <c r="D170" s="17">
        <f>SUM(D4:D168)</f>
        <v>19061570</v>
      </c>
      <c r="E170" s="19"/>
      <c r="F170" s="21"/>
      <c r="G170" s="17">
        <f>SUM(G4:G169)</f>
        <v>9893386</v>
      </c>
      <c r="H170" s="17">
        <f>SUM(H4:H169)</f>
        <v>28954956</v>
      </c>
    </row>
    <row r="172" spans="1:8">
      <c r="A172" t="s">
        <v>63</v>
      </c>
    </row>
  </sheetData>
  <phoneticPr fontId="0" type="noConversion"/>
  <pageMargins left="0.75" right="0.75" top="1" bottom="1" header="0.5" footer="0.5"/>
  <pageSetup scale="78" orientation="landscape" r:id="rId1"/>
  <headerFooter alignWithMargins="0">
    <oddHeader>&amp;C&amp;"Arial,Bold"&amp;12Local Funding by County and City FY04</oddHeader>
    <oddFooter>&amp;LMississippi Public Library Statistics, FY04, Local Funding&amp;R&amp;9 &amp;10Page 15</oddFooter>
  </headerFooter>
  <rowBreaks count="2" manualBreakCount="2">
    <brk id="47" max="7" man="1"/>
    <brk id="133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G92"/>
  <sheetViews>
    <sheetView topLeftCell="B1" zoomScaleNormal="100" workbookViewId="0">
      <selection activeCell="E13" sqref="E13"/>
    </sheetView>
  </sheetViews>
  <sheetFormatPr defaultRowHeight="12.75"/>
  <cols>
    <col min="1" max="1" width="58.5703125" customWidth="1"/>
    <col min="2" max="2" width="14.7109375" customWidth="1"/>
    <col min="3" max="3" width="13.85546875" customWidth="1"/>
    <col min="4" max="4" width="17.42578125" customWidth="1"/>
    <col min="5" max="5" width="19.28515625" customWidth="1"/>
    <col min="6" max="6" width="14.28515625" hidden="1" customWidth="1"/>
    <col min="7" max="7" width="18.28515625" style="14" customWidth="1"/>
  </cols>
  <sheetData>
    <row r="1" spans="1:7" ht="51">
      <c r="A1" s="3" t="s">
        <v>129</v>
      </c>
      <c r="B1" t="s">
        <v>130</v>
      </c>
      <c r="C1" s="2" t="s">
        <v>1041</v>
      </c>
      <c r="D1" s="2" t="s">
        <v>132</v>
      </c>
      <c r="E1" s="2" t="s">
        <v>56</v>
      </c>
      <c r="F1" s="2" t="s">
        <v>131</v>
      </c>
      <c r="G1" s="13" t="s">
        <v>57</v>
      </c>
    </row>
    <row r="2" spans="1:7">
      <c r="A2" s="3"/>
      <c r="C2" s="2"/>
      <c r="D2" s="2"/>
      <c r="E2" s="2"/>
      <c r="F2" s="2"/>
    </row>
    <row r="3" spans="1:7" s="38" customFormat="1" ht="14.25">
      <c r="A3" s="74" t="s">
        <v>90</v>
      </c>
      <c r="B3" s="74" t="s">
        <v>503</v>
      </c>
      <c r="C3" s="75">
        <v>32591</v>
      </c>
      <c r="D3" s="76">
        <v>0</v>
      </c>
      <c r="E3" s="77">
        <v>168995600</v>
      </c>
      <c r="F3" s="74"/>
      <c r="G3" s="78">
        <f t="shared" ref="G3:G30" si="0">(D3/E3)</f>
        <v>0</v>
      </c>
    </row>
    <row r="4" spans="1:7" ht="14.25">
      <c r="A4" s="79" t="s">
        <v>116</v>
      </c>
      <c r="B4" s="79" t="s">
        <v>213</v>
      </c>
      <c r="C4" s="80">
        <v>192393</v>
      </c>
      <c r="D4" s="81">
        <v>55000</v>
      </c>
      <c r="E4" s="82">
        <v>1481183156</v>
      </c>
      <c r="F4" s="79"/>
      <c r="G4" s="83">
        <f t="shared" si="0"/>
        <v>3.7132477355825396E-5</v>
      </c>
    </row>
    <row r="5" spans="1:7" ht="14.25">
      <c r="A5" s="79" t="s">
        <v>115</v>
      </c>
      <c r="B5" s="79" t="s">
        <v>184</v>
      </c>
      <c r="C5" s="80">
        <v>13337</v>
      </c>
      <c r="D5" s="81">
        <v>15400</v>
      </c>
      <c r="E5" s="82">
        <v>49009726</v>
      </c>
      <c r="F5" s="79"/>
      <c r="G5" s="83">
        <f t="shared" si="0"/>
        <v>3.1422334415825954E-4</v>
      </c>
    </row>
    <row r="6" spans="1:7" ht="14.25">
      <c r="A6" s="79" t="s">
        <v>106</v>
      </c>
      <c r="B6" s="79" t="s">
        <v>889</v>
      </c>
      <c r="C6" s="80">
        <v>9601</v>
      </c>
      <c r="D6" s="81">
        <v>42000</v>
      </c>
      <c r="E6" s="82">
        <v>130591805</v>
      </c>
      <c r="F6" s="79"/>
      <c r="G6" s="83">
        <f t="shared" si="0"/>
        <v>3.2161283014657771E-4</v>
      </c>
    </row>
    <row r="7" spans="1:7" ht="14.25">
      <c r="A7" s="79" t="s">
        <v>96</v>
      </c>
      <c r="B7" s="79" t="s">
        <v>198</v>
      </c>
      <c r="C7" s="80">
        <v>60487</v>
      </c>
      <c r="D7" s="81">
        <v>201592</v>
      </c>
      <c r="E7" s="82">
        <v>465077683</v>
      </c>
      <c r="F7" s="79"/>
      <c r="G7" s="83">
        <f t="shared" si="0"/>
        <v>4.3345876908051939E-4</v>
      </c>
    </row>
    <row r="8" spans="1:7" s="38" customFormat="1" ht="14.25">
      <c r="A8" s="74" t="s">
        <v>75</v>
      </c>
      <c r="B8" s="74" t="s">
        <v>184</v>
      </c>
      <c r="C8" s="75">
        <v>13337</v>
      </c>
      <c r="D8" s="76">
        <v>23100</v>
      </c>
      <c r="E8" s="77">
        <v>49009726</v>
      </c>
      <c r="F8" s="74"/>
      <c r="G8" s="78">
        <f t="shared" si="0"/>
        <v>4.7133501623738928E-4</v>
      </c>
    </row>
    <row r="9" spans="1:7" ht="14.25">
      <c r="A9" s="79" t="s">
        <v>106</v>
      </c>
      <c r="B9" s="79" t="s">
        <v>890</v>
      </c>
      <c r="C9" s="80">
        <v>37947</v>
      </c>
      <c r="D9" s="81">
        <v>90000</v>
      </c>
      <c r="E9" s="82">
        <v>189795205</v>
      </c>
      <c r="F9" s="79"/>
      <c r="G9" s="83">
        <f t="shared" si="0"/>
        <v>4.7419533069868649E-4</v>
      </c>
    </row>
    <row r="10" spans="1:7" ht="14.25">
      <c r="A10" s="79" t="s">
        <v>106</v>
      </c>
      <c r="B10" s="79" t="s">
        <v>892</v>
      </c>
      <c r="C10" s="80">
        <v>21650</v>
      </c>
      <c r="D10" s="81">
        <v>70455</v>
      </c>
      <c r="E10" s="82">
        <v>123027067</v>
      </c>
      <c r="F10" s="79"/>
      <c r="G10" s="83">
        <f t="shared" si="0"/>
        <v>5.7267885610895691E-4</v>
      </c>
    </row>
    <row r="11" spans="1:7" ht="14.25">
      <c r="A11" s="79" t="s">
        <v>94</v>
      </c>
      <c r="B11" s="79" t="s">
        <v>883</v>
      </c>
      <c r="C11" s="80">
        <v>41309</v>
      </c>
      <c r="D11" s="81">
        <v>138773</v>
      </c>
      <c r="E11" s="82">
        <v>240959769</v>
      </c>
      <c r="F11" s="79"/>
      <c r="G11" s="83">
        <f t="shared" si="0"/>
        <v>5.7591771678698774E-4</v>
      </c>
    </row>
    <row r="12" spans="1:7" ht="14.25">
      <c r="A12" s="79" t="s">
        <v>107</v>
      </c>
      <c r="B12" s="79" t="s">
        <v>223</v>
      </c>
      <c r="C12" s="80">
        <v>78102</v>
      </c>
      <c r="D12" s="81">
        <v>381825</v>
      </c>
      <c r="E12" s="82">
        <v>640278827</v>
      </c>
      <c r="F12" s="79"/>
      <c r="G12" s="83">
        <f t="shared" si="0"/>
        <v>5.9634175596439017E-4</v>
      </c>
    </row>
    <row r="13" spans="1:7" s="38" customFormat="1" ht="14.25">
      <c r="A13" s="74" t="s">
        <v>106</v>
      </c>
      <c r="B13" s="74" t="s">
        <v>891</v>
      </c>
      <c r="C13" s="75">
        <v>10116</v>
      </c>
      <c r="D13" s="76">
        <v>34000</v>
      </c>
      <c r="E13" s="77">
        <v>55380433</v>
      </c>
      <c r="F13" s="74"/>
      <c r="G13" s="78">
        <f t="shared" si="0"/>
        <v>6.139352503798589E-4</v>
      </c>
    </row>
    <row r="14" spans="1:7" ht="14.25">
      <c r="A14" s="79" t="s">
        <v>100</v>
      </c>
      <c r="B14" s="79" t="s">
        <v>880</v>
      </c>
      <c r="C14" s="80">
        <v>13166</v>
      </c>
      <c r="D14" s="81">
        <v>36300</v>
      </c>
      <c r="E14" s="82">
        <v>57584298</v>
      </c>
      <c r="F14" s="79"/>
      <c r="G14" s="83">
        <f t="shared" si="0"/>
        <v>6.3038017759633016E-4</v>
      </c>
    </row>
    <row r="15" spans="1:7" ht="14.25">
      <c r="A15" s="79" t="s">
        <v>100</v>
      </c>
      <c r="B15" s="79" t="s">
        <v>882</v>
      </c>
      <c r="C15" s="80">
        <v>14445</v>
      </c>
      <c r="D15" s="81">
        <v>45624</v>
      </c>
      <c r="E15" s="82">
        <v>72185512</v>
      </c>
      <c r="F15" s="79"/>
      <c r="G15" s="83">
        <f t="shared" si="0"/>
        <v>6.3203818516934537E-4</v>
      </c>
    </row>
    <row r="16" spans="1:7" ht="14.25">
      <c r="A16" s="79" t="s">
        <v>98</v>
      </c>
      <c r="B16" s="79" t="s">
        <v>221</v>
      </c>
      <c r="C16" s="80">
        <v>65662</v>
      </c>
      <c r="D16" s="81">
        <v>210000</v>
      </c>
      <c r="E16" s="82">
        <v>323944032</v>
      </c>
      <c r="F16" s="79"/>
      <c r="G16" s="83">
        <f t="shared" si="0"/>
        <v>6.4826012908303864E-4</v>
      </c>
    </row>
    <row r="17" spans="1:7" ht="14.25">
      <c r="A17" s="79" t="s">
        <v>111</v>
      </c>
      <c r="B17" s="79" t="s">
        <v>213</v>
      </c>
      <c r="C17" s="80">
        <v>192393</v>
      </c>
      <c r="D17" s="81">
        <v>975941</v>
      </c>
      <c r="E17" s="82">
        <v>1481183156</v>
      </c>
      <c r="F17" s="79"/>
      <c r="G17" s="83">
        <f t="shared" si="0"/>
        <v>6.588928560567563E-4</v>
      </c>
    </row>
    <row r="18" spans="1:7" s="38" customFormat="1" ht="14.25">
      <c r="A18" s="74" t="s">
        <v>84</v>
      </c>
      <c r="B18" s="74" t="s">
        <v>199</v>
      </c>
      <c r="C18" s="75">
        <v>29151</v>
      </c>
      <c r="D18" s="76">
        <v>92000</v>
      </c>
      <c r="E18" s="77">
        <v>135867702</v>
      </c>
      <c r="F18" s="74"/>
      <c r="G18" s="78">
        <f t="shared" si="0"/>
        <v>6.7712928566349053E-4</v>
      </c>
    </row>
    <row r="19" spans="1:7" ht="14.25">
      <c r="A19" s="79" t="s">
        <v>114</v>
      </c>
      <c r="B19" s="79" t="s">
        <v>506</v>
      </c>
      <c r="C19" s="80">
        <v>35230</v>
      </c>
      <c r="D19" s="81">
        <v>114485</v>
      </c>
      <c r="E19" s="82">
        <v>162720797</v>
      </c>
      <c r="F19" s="79"/>
      <c r="G19" s="83">
        <f t="shared" si="0"/>
        <v>7.0356710457852541E-4</v>
      </c>
    </row>
    <row r="20" spans="1:7" ht="14.25">
      <c r="A20" s="79" t="s">
        <v>78</v>
      </c>
      <c r="B20" s="79" t="s">
        <v>218</v>
      </c>
      <c r="C20" s="80">
        <v>10338</v>
      </c>
      <c r="D20" s="81">
        <v>32834</v>
      </c>
      <c r="E20" s="82">
        <v>46203662</v>
      </c>
      <c r="F20" s="79"/>
      <c r="G20" s="83">
        <f t="shared" si="0"/>
        <v>7.1063631276672404E-4</v>
      </c>
    </row>
    <row r="21" spans="1:7" ht="14.25">
      <c r="A21" s="79" t="s">
        <v>85</v>
      </c>
      <c r="B21" s="79" t="s">
        <v>205</v>
      </c>
      <c r="C21" s="80">
        <v>18005</v>
      </c>
      <c r="D21" s="81">
        <v>63713</v>
      </c>
      <c r="E21" s="82">
        <v>86530312</v>
      </c>
      <c r="F21" s="79"/>
      <c r="G21" s="83">
        <f t="shared" si="0"/>
        <v>7.3630845107781418E-4</v>
      </c>
    </row>
    <row r="22" spans="1:7" ht="14.25">
      <c r="A22" s="79" t="s">
        <v>100</v>
      </c>
      <c r="B22" s="79" t="s">
        <v>879</v>
      </c>
      <c r="C22" s="80">
        <v>20225</v>
      </c>
      <c r="D22" s="81">
        <v>75463</v>
      </c>
      <c r="E22" s="82">
        <v>97678372</v>
      </c>
      <c r="F22" s="79"/>
      <c r="G22" s="83">
        <f t="shared" si="0"/>
        <v>7.7256611115508766E-4</v>
      </c>
    </row>
    <row r="23" spans="1:7" s="38" customFormat="1" ht="14.25">
      <c r="A23" s="74" t="s">
        <v>78</v>
      </c>
      <c r="B23" s="74" t="s">
        <v>219</v>
      </c>
      <c r="C23" s="75">
        <v>22165</v>
      </c>
      <c r="D23" s="76">
        <v>71300</v>
      </c>
      <c r="E23" s="77">
        <v>91946088</v>
      </c>
      <c r="F23" s="74"/>
      <c r="G23" s="78">
        <f t="shared" si="0"/>
        <v>7.7545441628794473E-4</v>
      </c>
    </row>
    <row r="24" spans="1:7" ht="14.25">
      <c r="A24" s="79" t="s">
        <v>114</v>
      </c>
      <c r="B24" s="79" t="s">
        <v>509</v>
      </c>
      <c r="C24" s="80">
        <v>19051</v>
      </c>
      <c r="D24" s="81">
        <v>91980</v>
      </c>
      <c r="E24" s="82">
        <v>118272135</v>
      </c>
      <c r="F24" s="79"/>
      <c r="G24" s="83">
        <f t="shared" si="0"/>
        <v>7.7769797594336144E-4</v>
      </c>
    </row>
    <row r="25" spans="1:7" ht="14.25">
      <c r="A25" s="79" t="s">
        <v>74</v>
      </c>
      <c r="B25" s="79" t="s">
        <v>894</v>
      </c>
      <c r="C25" s="80">
        <v>14255</v>
      </c>
      <c r="D25" s="81">
        <v>54962</v>
      </c>
      <c r="E25" s="82">
        <v>70262560</v>
      </c>
      <c r="F25" s="79"/>
      <c r="G25" s="83">
        <f t="shared" si="0"/>
        <v>7.8223736795243444E-4</v>
      </c>
    </row>
    <row r="26" spans="1:7" ht="14.25">
      <c r="A26" s="79" t="s">
        <v>88</v>
      </c>
      <c r="B26" s="79" t="s">
        <v>220</v>
      </c>
      <c r="C26" s="80">
        <v>43262</v>
      </c>
      <c r="D26" s="81">
        <v>244975</v>
      </c>
      <c r="E26" s="82">
        <v>309438491</v>
      </c>
      <c r="F26" s="79"/>
      <c r="G26" s="83">
        <f t="shared" si="0"/>
        <v>7.9167591338855125E-4</v>
      </c>
    </row>
    <row r="27" spans="1:7" ht="14.25">
      <c r="A27" s="79" t="s">
        <v>107</v>
      </c>
      <c r="B27" s="79" t="s">
        <v>222</v>
      </c>
      <c r="C27" s="80">
        <v>23310</v>
      </c>
      <c r="D27" s="81">
        <v>76500</v>
      </c>
      <c r="E27" s="82">
        <v>95051886</v>
      </c>
      <c r="F27" s="79"/>
      <c r="G27" s="83">
        <f t="shared" si="0"/>
        <v>8.0482358866608916E-4</v>
      </c>
    </row>
    <row r="28" spans="1:7" s="38" customFormat="1" ht="14.25">
      <c r="A28" s="74" t="s">
        <v>97</v>
      </c>
      <c r="B28" s="74" t="s">
        <v>202</v>
      </c>
      <c r="C28" s="75">
        <v>19318</v>
      </c>
      <c r="D28" s="76">
        <v>63050</v>
      </c>
      <c r="E28" s="77">
        <v>77436861</v>
      </c>
      <c r="F28" s="74"/>
      <c r="G28" s="78">
        <f t="shared" si="0"/>
        <v>8.1421172276081801E-4</v>
      </c>
    </row>
    <row r="29" spans="1:7" ht="14.25">
      <c r="A29" s="79" t="s">
        <v>99</v>
      </c>
      <c r="B29" s="79" t="s">
        <v>224</v>
      </c>
      <c r="C29" s="80">
        <v>33701</v>
      </c>
      <c r="D29" s="81">
        <v>159650</v>
      </c>
      <c r="E29" s="82">
        <v>195536225</v>
      </c>
      <c r="F29" s="79"/>
      <c r="G29" s="83">
        <f t="shared" si="0"/>
        <v>8.1647275332230639E-4</v>
      </c>
    </row>
    <row r="30" spans="1:7" ht="14.25">
      <c r="A30" s="79" t="s">
        <v>85</v>
      </c>
      <c r="B30" s="79" t="s">
        <v>204</v>
      </c>
      <c r="C30" s="80">
        <v>17634</v>
      </c>
      <c r="D30" s="81">
        <v>80000</v>
      </c>
      <c r="E30" s="82">
        <v>96027499</v>
      </c>
      <c r="F30" s="79"/>
      <c r="G30" s="83">
        <f t="shared" si="0"/>
        <v>8.3309469509353778E-4</v>
      </c>
    </row>
    <row r="31" spans="1:7" ht="14.25">
      <c r="A31" s="79" t="s">
        <v>89</v>
      </c>
      <c r="B31" s="79" t="s">
        <v>229</v>
      </c>
      <c r="C31" s="80">
        <v>35498</v>
      </c>
      <c r="D31" s="81">
        <v>129000</v>
      </c>
      <c r="E31" s="82">
        <v>152953578</v>
      </c>
      <c r="F31" s="79"/>
      <c r="G31" s="83">
        <f t="shared" ref="G31:G43" si="1">(D31/E31)</f>
        <v>8.4339315030603596E-4</v>
      </c>
    </row>
    <row r="32" spans="1:7" ht="14.25">
      <c r="A32" s="79" t="s">
        <v>69</v>
      </c>
      <c r="B32" s="79" t="s">
        <v>190</v>
      </c>
      <c r="C32" s="80">
        <v>10517</v>
      </c>
      <c r="D32" s="81">
        <v>55772</v>
      </c>
      <c r="E32" s="82">
        <v>64968133</v>
      </c>
      <c r="F32" s="79"/>
      <c r="G32" s="83">
        <f t="shared" si="1"/>
        <v>8.5845163505006373E-4</v>
      </c>
    </row>
    <row r="33" spans="1:7" s="38" customFormat="1" ht="14.25">
      <c r="A33" s="74" t="s">
        <v>72</v>
      </c>
      <c r="B33" s="74" t="s">
        <v>228</v>
      </c>
      <c r="C33" s="75">
        <v>9715</v>
      </c>
      <c r="D33" s="76">
        <v>34000</v>
      </c>
      <c r="E33" s="77">
        <v>39410465</v>
      </c>
      <c r="F33" s="74"/>
      <c r="G33" s="78">
        <f t="shared" si="1"/>
        <v>8.6271501744523949E-4</v>
      </c>
    </row>
    <row r="34" spans="1:7" ht="14.25">
      <c r="A34" s="79" t="s">
        <v>97</v>
      </c>
      <c r="B34" s="79" t="s">
        <v>201</v>
      </c>
      <c r="C34" s="80">
        <v>14864</v>
      </c>
      <c r="D34" s="81">
        <v>61000</v>
      </c>
      <c r="E34" s="82">
        <v>70228280</v>
      </c>
      <c r="F34" s="79"/>
      <c r="G34" s="83">
        <f t="shared" si="1"/>
        <v>8.6859595593114338E-4</v>
      </c>
    </row>
    <row r="35" spans="1:7" ht="14.25">
      <c r="A35" s="79" t="s">
        <v>114</v>
      </c>
      <c r="B35" s="79" t="s">
        <v>507</v>
      </c>
      <c r="C35" s="80">
        <v>25745</v>
      </c>
      <c r="D35" s="81">
        <v>87000</v>
      </c>
      <c r="E35" s="82">
        <v>99476476</v>
      </c>
      <c r="F35" s="79"/>
      <c r="G35" s="83">
        <f t="shared" si="1"/>
        <v>8.7457862902180013E-4</v>
      </c>
    </row>
    <row r="36" spans="1:7" s="18" customFormat="1" ht="14.25">
      <c r="A36" s="84" t="s">
        <v>82</v>
      </c>
      <c r="B36" s="84" t="s">
        <v>877</v>
      </c>
      <c r="C36" s="85">
        <v>21227</v>
      </c>
      <c r="D36" s="86">
        <v>90000</v>
      </c>
      <c r="E36" s="87">
        <v>101917775</v>
      </c>
      <c r="F36" s="84"/>
      <c r="G36" s="88">
        <f t="shared" si="1"/>
        <v>8.8306480395593408E-4</v>
      </c>
    </row>
    <row r="37" spans="1:7" ht="14.25">
      <c r="A37" s="79" t="s">
        <v>81</v>
      </c>
      <c r="B37" s="79" t="s">
        <v>876</v>
      </c>
      <c r="C37" s="80">
        <v>26449</v>
      </c>
      <c r="D37" s="81">
        <v>121127</v>
      </c>
      <c r="E37" s="82">
        <v>136001397</v>
      </c>
      <c r="F37" s="79"/>
      <c r="G37" s="83">
        <f t="shared" si="1"/>
        <v>8.9063055727287856E-4</v>
      </c>
    </row>
    <row r="38" spans="1:7" s="38" customFormat="1" ht="14.25">
      <c r="A38" s="74" t="s">
        <v>110</v>
      </c>
      <c r="B38" s="74" t="s">
        <v>210</v>
      </c>
      <c r="C38" s="75">
        <v>10066</v>
      </c>
      <c r="D38" s="76">
        <v>222000</v>
      </c>
      <c r="E38" s="77">
        <v>247050911</v>
      </c>
      <c r="F38" s="74"/>
      <c r="G38" s="78">
        <f t="shared" si="1"/>
        <v>8.9860020795470776E-4</v>
      </c>
    </row>
    <row r="39" spans="1:7" ht="14.25">
      <c r="A39" s="79" t="s">
        <v>110</v>
      </c>
      <c r="B39" s="79" t="s">
        <v>206</v>
      </c>
      <c r="C39" s="80">
        <v>130587</v>
      </c>
      <c r="D39" s="81">
        <v>965000</v>
      </c>
      <c r="E39" s="82">
        <v>1056131682</v>
      </c>
      <c r="F39" s="79"/>
      <c r="G39" s="83">
        <f t="shared" si="1"/>
        <v>9.1371181875026831E-4</v>
      </c>
    </row>
    <row r="40" spans="1:7" ht="14.25">
      <c r="A40" s="79" t="s">
        <v>104</v>
      </c>
      <c r="B40" s="79" t="s">
        <v>885</v>
      </c>
      <c r="C40" s="80">
        <v>13418</v>
      </c>
      <c r="D40" s="81">
        <v>75300</v>
      </c>
      <c r="E40" s="82">
        <v>80275993</v>
      </c>
      <c r="F40" s="79"/>
      <c r="G40" s="83">
        <f t="shared" si="1"/>
        <v>9.380139340039057E-4</v>
      </c>
    </row>
    <row r="41" spans="1:7" s="18" customFormat="1" ht="14.25">
      <c r="A41" s="84" t="s">
        <v>70</v>
      </c>
      <c r="B41" s="84" t="s">
        <v>212</v>
      </c>
      <c r="C41" s="85">
        <v>11546</v>
      </c>
      <c r="D41" s="86">
        <v>47260</v>
      </c>
      <c r="E41" s="87">
        <v>50196716</v>
      </c>
      <c r="F41" s="84"/>
      <c r="G41" s="88">
        <f t="shared" si="1"/>
        <v>9.4149585403156648E-4</v>
      </c>
    </row>
    <row r="42" spans="1:7" ht="14.25">
      <c r="A42" s="79" t="s">
        <v>108</v>
      </c>
      <c r="B42" s="79" t="s">
        <v>502</v>
      </c>
      <c r="C42" s="80">
        <v>19797</v>
      </c>
      <c r="D42" s="81">
        <v>96083</v>
      </c>
      <c r="E42" s="82">
        <v>101659905</v>
      </c>
      <c r="F42" s="79"/>
      <c r="G42" s="83">
        <f t="shared" si="1"/>
        <v>9.4514154818460636E-4</v>
      </c>
    </row>
    <row r="43" spans="1:7" ht="14.25">
      <c r="A43" s="79" t="s">
        <v>102</v>
      </c>
      <c r="B43" s="79" t="s">
        <v>227</v>
      </c>
      <c r="C43" s="80">
        <v>81973</v>
      </c>
      <c r="D43" s="81">
        <v>923374</v>
      </c>
      <c r="E43" s="82">
        <v>960295805</v>
      </c>
      <c r="F43" s="79"/>
      <c r="G43" s="83">
        <f t="shared" si="1"/>
        <v>9.6155163356149412E-4</v>
      </c>
    </row>
    <row r="44" spans="1:7" ht="14.25">
      <c r="A44" s="79"/>
      <c r="B44" s="79"/>
      <c r="C44" s="79"/>
      <c r="D44" s="79"/>
      <c r="E44" s="79"/>
      <c r="F44" s="79"/>
      <c r="G44" s="83"/>
    </row>
    <row r="45" spans="1:7" ht="14.25">
      <c r="A45" s="79" t="s">
        <v>1040</v>
      </c>
      <c r="B45" s="79"/>
      <c r="C45" s="79"/>
      <c r="D45" s="79"/>
      <c r="E45" s="79"/>
      <c r="F45" s="79"/>
      <c r="G45" s="83"/>
    </row>
    <row r="46" spans="1:7" ht="14.25">
      <c r="A46" s="79" t="s">
        <v>1039</v>
      </c>
      <c r="B46" s="79"/>
      <c r="C46" s="79"/>
      <c r="D46" s="79"/>
      <c r="E46" s="79"/>
      <c r="F46" s="79"/>
      <c r="G46" s="83"/>
    </row>
    <row r="47" spans="1:7" s="38" customFormat="1" ht="14.25">
      <c r="A47" s="74" t="s">
        <v>73</v>
      </c>
      <c r="B47" s="74" t="s">
        <v>510</v>
      </c>
      <c r="C47" s="75">
        <v>12283</v>
      </c>
      <c r="D47" s="76">
        <v>51398</v>
      </c>
      <c r="E47" s="77">
        <v>52701184</v>
      </c>
      <c r="F47" s="74"/>
      <c r="G47" s="78">
        <f t="shared" ref="G47:G61" si="2">(D47/E47)</f>
        <v>9.7527220640811413E-4</v>
      </c>
    </row>
    <row r="48" spans="1:7" ht="14.25">
      <c r="A48" s="79" t="s">
        <v>71</v>
      </c>
      <c r="B48" s="79" t="s">
        <v>214</v>
      </c>
      <c r="C48" s="80">
        <v>10628</v>
      </c>
      <c r="D48" s="81">
        <v>40000</v>
      </c>
      <c r="E48" s="82">
        <v>40310393</v>
      </c>
      <c r="F48" s="79"/>
      <c r="G48" s="83">
        <f t="shared" si="2"/>
        <v>9.9229992622498113E-4</v>
      </c>
    </row>
    <row r="49" spans="1:7" s="18" customFormat="1" ht="14.25">
      <c r="A49" s="84" t="s">
        <v>110</v>
      </c>
      <c r="B49" s="84" t="s">
        <v>207</v>
      </c>
      <c r="C49" s="85">
        <v>40745</v>
      </c>
      <c r="D49" s="86">
        <v>288669</v>
      </c>
      <c r="E49" s="87">
        <v>289337438</v>
      </c>
      <c r="F49" s="84"/>
      <c r="G49" s="88">
        <f t="shared" si="2"/>
        <v>9.9768976318923507E-4</v>
      </c>
    </row>
    <row r="50" spans="1:7" ht="14.25">
      <c r="A50" s="79" t="s">
        <v>86</v>
      </c>
      <c r="B50" s="79" t="s">
        <v>191</v>
      </c>
      <c r="C50" s="80">
        <v>36146</v>
      </c>
      <c r="D50" s="81">
        <v>166913</v>
      </c>
      <c r="E50" s="82">
        <v>166804186</v>
      </c>
      <c r="F50" s="79"/>
      <c r="G50" s="83">
        <f t="shared" si="2"/>
        <v>1.000652345739093E-3</v>
      </c>
    </row>
    <row r="51" spans="1:7" ht="14.25">
      <c r="A51" s="79" t="s">
        <v>112</v>
      </c>
      <c r="B51" s="79" t="s">
        <v>217</v>
      </c>
      <c r="C51" s="80">
        <v>249987</v>
      </c>
      <c r="D51" s="81">
        <v>1441899</v>
      </c>
      <c r="E51" s="82">
        <v>1418578215</v>
      </c>
      <c r="F51" s="79"/>
      <c r="G51" s="83">
        <f t="shared" si="2"/>
        <v>1.0164395482416173E-3</v>
      </c>
    </row>
    <row r="52" spans="1:7" s="38" customFormat="1" ht="14.25">
      <c r="A52" s="74" t="s">
        <v>108</v>
      </c>
      <c r="B52" s="74" t="s">
        <v>498</v>
      </c>
      <c r="C52" s="75">
        <v>19653</v>
      </c>
      <c r="D52" s="76">
        <v>198432</v>
      </c>
      <c r="E52" s="77">
        <v>191356285</v>
      </c>
      <c r="F52" s="74"/>
      <c r="G52" s="78">
        <f t="shared" si="2"/>
        <v>1.0369766532622642E-3</v>
      </c>
    </row>
    <row r="53" spans="1:7" ht="14.25">
      <c r="A53" s="79" t="s">
        <v>91</v>
      </c>
      <c r="B53" s="79" t="s">
        <v>878</v>
      </c>
      <c r="C53" s="80">
        <v>51835</v>
      </c>
      <c r="D53" s="81">
        <v>266000</v>
      </c>
      <c r="E53" s="82">
        <v>254418721</v>
      </c>
      <c r="F53" s="79"/>
      <c r="G53" s="83">
        <f t="shared" si="2"/>
        <v>1.0455205456362624E-3</v>
      </c>
    </row>
    <row r="54" spans="1:7" s="18" customFormat="1" ht="14.25">
      <c r="A54" s="84" t="s">
        <v>92</v>
      </c>
      <c r="B54" s="84" t="s">
        <v>871</v>
      </c>
      <c r="C54" s="85">
        <v>6083</v>
      </c>
      <c r="D54" s="86">
        <v>35037</v>
      </c>
      <c r="E54" s="87">
        <v>33197274</v>
      </c>
      <c r="F54" s="84"/>
      <c r="G54" s="88">
        <f t="shared" si="2"/>
        <v>1.0554179840188084E-3</v>
      </c>
    </row>
    <row r="55" spans="1:7" ht="14.25">
      <c r="A55" s="79" t="s">
        <v>92</v>
      </c>
      <c r="B55" s="79" t="s">
        <v>870</v>
      </c>
      <c r="C55" s="80">
        <v>1978</v>
      </c>
      <c r="D55" s="81">
        <v>21225</v>
      </c>
      <c r="E55" s="82">
        <v>19876485</v>
      </c>
      <c r="F55" s="79"/>
      <c r="G55" s="83">
        <f t="shared" si="2"/>
        <v>1.0678447421664343E-3</v>
      </c>
    </row>
    <row r="56" spans="1:7" ht="14.25">
      <c r="A56" s="79" t="s">
        <v>109</v>
      </c>
      <c r="B56" s="79" t="s">
        <v>195</v>
      </c>
      <c r="C56" s="80">
        <v>27784</v>
      </c>
      <c r="D56" s="81">
        <v>134695</v>
      </c>
      <c r="E56" s="82">
        <v>125682311</v>
      </c>
      <c r="F56" s="79"/>
      <c r="G56" s="83">
        <f t="shared" si="2"/>
        <v>1.0717100833704434E-3</v>
      </c>
    </row>
    <row r="57" spans="1:7" s="38" customFormat="1" ht="14.25">
      <c r="A57" s="74" t="s">
        <v>97</v>
      </c>
      <c r="B57" s="74" t="s">
        <v>203</v>
      </c>
      <c r="C57" s="75">
        <v>28099</v>
      </c>
      <c r="D57" s="76">
        <v>145620</v>
      </c>
      <c r="E57" s="77">
        <v>134532864</v>
      </c>
      <c r="F57" s="74"/>
      <c r="G57" s="78">
        <f t="shared" si="2"/>
        <v>1.0824121011799763E-3</v>
      </c>
    </row>
    <row r="58" spans="1:7" ht="14.25">
      <c r="A58" s="79" t="s">
        <v>113</v>
      </c>
      <c r="B58" s="79" t="s">
        <v>215</v>
      </c>
      <c r="C58" s="80">
        <v>20838</v>
      </c>
      <c r="D58" s="81">
        <v>92900</v>
      </c>
      <c r="E58" s="82">
        <v>85363741</v>
      </c>
      <c r="F58" s="79"/>
      <c r="G58" s="83">
        <f t="shared" si="2"/>
        <v>1.0882840760223947E-3</v>
      </c>
    </row>
    <row r="59" spans="1:7" s="18" customFormat="1" ht="14.25">
      <c r="A59" s="84" t="s">
        <v>99</v>
      </c>
      <c r="B59" s="84" t="s">
        <v>225</v>
      </c>
      <c r="C59" s="85">
        <v>13445</v>
      </c>
      <c r="D59" s="86">
        <v>102000</v>
      </c>
      <c r="E59" s="87">
        <v>91935566</v>
      </c>
      <c r="F59" s="84"/>
      <c r="G59" s="88">
        <f t="shared" si="2"/>
        <v>1.1094726930815871E-3</v>
      </c>
    </row>
    <row r="60" spans="1:7" ht="14.25">
      <c r="A60" s="79" t="s">
        <v>77</v>
      </c>
      <c r="B60" s="79" t="s">
        <v>192</v>
      </c>
      <c r="C60" s="80">
        <v>22736</v>
      </c>
      <c r="D60" s="81">
        <v>162297</v>
      </c>
      <c r="E60" s="82">
        <v>143608995</v>
      </c>
      <c r="F60" s="79"/>
      <c r="G60" s="83">
        <f t="shared" si="2"/>
        <v>1.1301311592633873E-3</v>
      </c>
    </row>
    <row r="61" spans="1:7" ht="14.25">
      <c r="A61" s="79" t="s">
        <v>109</v>
      </c>
      <c r="B61" s="79" t="s">
        <v>194</v>
      </c>
      <c r="C61" s="80">
        <v>28656</v>
      </c>
      <c r="D61" s="81">
        <v>137114</v>
      </c>
      <c r="E61" s="82">
        <v>121101423</v>
      </c>
      <c r="F61" s="79"/>
      <c r="G61" s="83">
        <f t="shared" si="2"/>
        <v>1.1322245156442133E-3</v>
      </c>
    </row>
    <row r="62" spans="1:7" s="38" customFormat="1" ht="14.25">
      <c r="A62" s="74" t="s">
        <v>99</v>
      </c>
      <c r="B62" s="74" t="s">
        <v>226</v>
      </c>
      <c r="C62" s="75">
        <v>8411</v>
      </c>
      <c r="D62" s="76">
        <v>50500</v>
      </c>
      <c r="E62" s="77">
        <v>43978111</v>
      </c>
      <c r="F62" s="74"/>
      <c r="G62" s="78">
        <f t="shared" ref="G62:G89" si="3">(D62/E62)</f>
        <v>1.148298525145839E-3</v>
      </c>
    </row>
    <row r="63" spans="1:7" ht="14.25">
      <c r="A63" s="79" t="s">
        <v>110</v>
      </c>
      <c r="B63" s="79" t="s">
        <v>209</v>
      </c>
      <c r="C63" s="80">
        <v>26133</v>
      </c>
      <c r="D63" s="81">
        <v>143400</v>
      </c>
      <c r="E63" s="82">
        <v>124226899</v>
      </c>
      <c r="F63" s="79"/>
      <c r="G63" s="83">
        <f t="shared" si="3"/>
        <v>1.1543393673539256E-3</v>
      </c>
    </row>
    <row r="64" spans="1:7" ht="14.25">
      <c r="A64" s="79" t="s">
        <v>84</v>
      </c>
      <c r="B64" s="79" t="s">
        <v>200</v>
      </c>
      <c r="C64" s="80">
        <v>9456</v>
      </c>
      <c r="D64" s="81">
        <v>45921</v>
      </c>
      <c r="E64" s="82">
        <v>39242162</v>
      </c>
      <c r="F64" s="79"/>
      <c r="G64" s="83">
        <f t="shared" si="3"/>
        <v>1.1701954647656773E-3</v>
      </c>
    </row>
    <row r="65" spans="1:7" ht="14.25">
      <c r="A65" s="79" t="s">
        <v>92</v>
      </c>
      <c r="B65" s="79" t="s">
        <v>872</v>
      </c>
      <c r="C65" s="80">
        <v>28211</v>
      </c>
      <c r="D65" s="81">
        <v>155000</v>
      </c>
      <c r="E65" s="82">
        <v>131533494</v>
      </c>
      <c r="F65" s="79"/>
      <c r="G65" s="83">
        <f t="shared" si="3"/>
        <v>1.1784070755392539E-3</v>
      </c>
    </row>
    <row r="66" spans="1:7" ht="14.25">
      <c r="A66" s="79" t="s">
        <v>101</v>
      </c>
      <c r="B66" s="79" t="s">
        <v>893</v>
      </c>
      <c r="C66" s="80">
        <v>59567</v>
      </c>
      <c r="D66" s="81">
        <v>329088</v>
      </c>
      <c r="E66" s="82">
        <v>278120644</v>
      </c>
      <c r="F66" s="79"/>
      <c r="G66" s="83">
        <f t="shared" si="3"/>
        <v>1.1832562849955143E-3</v>
      </c>
    </row>
    <row r="67" spans="1:7" s="38" customFormat="1" ht="14.25">
      <c r="A67" s="74" t="s">
        <v>114</v>
      </c>
      <c r="B67" s="74" t="s">
        <v>508</v>
      </c>
      <c r="C67" s="75">
        <v>20979</v>
      </c>
      <c r="D67" s="76">
        <v>110778</v>
      </c>
      <c r="E67" s="77">
        <v>92561624</v>
      </c>
      <c r="F67" s="74"/>
      <c r="G67" s="78">
        <f t="shared" si="3"/>
        <v>1.1968026835829932E-3</v>
      </c>
    </row>
    <row r="68" spans="1:7" ht="14.25">
      <c r="A68" s="79" t="s">
        <v>79</v>
      </c>
      <c r="B68" s="79" t="s">
        <v>505</v>
      </c>
      <c r="C68" s="80">
        <v>29511</v>
      </c>
      <c r="D68" s="81">
        <v>158802</v>
      </c>
      <c r="E68" s="82">
        <v>130494976</v>
      </c>
      <c r="F68" s="79"/>
      <c r="G68" s="83">
        <f t="shared" si="3"/>
        <v>1.216920412323E-3</v>
      </c>
    </row>
    <row r="69" spans="1:7" ht="14.25">
      <c r="A69" s="79" t="s">
        <v>104</v>
      </c>
      <c r="B69" s="79" t="s">
        <v>887</v>
      </c>
      <c r="C69" s="80">
        <v>15193</v>
      </c>
      <c r="D69" s="81">
        <v>78105</v>
      </c>
      <c r="E69" s="82">
        <v>63711185</v>
      </c>
      <c r="F69" s="79"/>
      <c r="G69" s="83">
        <f t="shared" si="3"/>
        <v>1.2259228893639318E-3</v>
      </c>
    </row>
    <row r="70" spans="1:7" ht="14.25">
      <c r="A70" s="79" t="s">
        <v>68</v>
      </c>
      <c r="B70" s="79" t="s">
        <v>182</v>
      </c>
      <c r="C70" s="80">
        <v>7844</v>
      </c>
      <c r="D70" s="81">
        <v>74025</v>
      </c>
      <c r="E70" s="82">
        <v>59330786</v>
      </c>
      <c r="F70" s="79"/>
      <c r="G70" s="83">
        <f t="shared" si="3"/>
        <v>1.2476659250730303E-3</v>
      </c>
    </row>
    <row r="71" spans="1:7" ht="14.25">
      <c r="A71" s="79" t="s">
        <v>76</v>
      </c>
      <c r="B71" s="79" t="s">
        <v>189</v>
      </c>
      <c r="C71" s="80">
        <v>29202</v>
      </c>
      <c r="D71" s="81">
        <v>190500</v>
      </c>
      <c r="E71" s="82">
        <v>150617901</v>
      </c>
      <c r="F71" s="79"/>
      <c r="G71" s="83">
        <f t="shared" si="3"/>
        <v>1.2647899003718024E-3</v>
      </c>
    </row>
    <row r="72" spans="1:7" s="38" customFormat="1" ht="14.25">
      <c r="A72" s="74" t="s">
        <v>110</v>
      </c>
      <c r="B72" s="74" t="s">
        <v>208</v>
      </c>
      <c r="C72" s="75">
        <v>35373</v>
      </c>
      <c r="D72" s="76">
        <v>266923</v>
      </c>
      <c r="E72" s="77">
        <v>210783472</v>
      </c>
      <c r="F72" s="74"/>
      <c r="G72" s="78">
        <f t="shared" si="3"/>
        <v>1.2663374289612233E-3</v>
      </c>
    </row>
    <row r="73" spans="1:7" ht="14.25">
      <c r="A73" s="79" t="s">
        <v>108</v>
      </c>
      <c r="B73" s="79" t="s">
        <v>500</v>
      </c>
      <c r="C73" s="80">
        <v>22306</v>
      </c>
      <c r="D73" s="81">
        <v>129500</v>
      </c>
      <c r="E73" s="82">
        <v>101106472</v>
      </c>
      <c r="F73" s="79"/>
      <c r="G73" s="83">
        <f t="shared" si="3"/>
        <v>1.28082799684673E-3</v>
      </c>
    </row>
    <row r="74" spans="1:7" ht="14.25">
      <c r="A74" s="79" t="s">
        <v>109</v>
      </c>
      <c r="B74" s="79" t="s">
        <v>196</v>
      </c>
      <c r="C74" s="80">
        <v>15857</v>
      </c>
      <c r="D74" s="81">
        <v>107764</v>
      </c>
      <c r="E74" s="82">
        <v>83173656</v>
      </c>
      <c r="F74" s="79"/>
      <c r="G74" s="83">
        <f t="shared" si="3"/>
        <v>1.2956506324550649E-3</v>
      </c>
    </row>
    <row r="75" spans="1:7" ht="14.25">
      <c r="A75" s="79" t="s">
        <v>95</v>
      </c>
      <c r="B75" s="79" t="s">
        <v>884</v>
      </c>
      <c r="C75" s="80">
        <v>49113</v>
      </c>
      <c r="D75" s="81">
        <v>573088</v>
      </c>
      <c r="E75" s="82">
        <v>426514064</v>
      </c>
      <c r="F75" s="79"/>
      <c r="G75" s="83">
        <f t="shared" si="3"/>
        <v>1.3436555752121694E-3</v>
      </c>
    </row>
    <row r="76" spans="1:7" ht="14.25">
      <c r="A76" s="79" t="s">
        <v>109</v>
      </c>
      <c r="B76" s="79" t="s">
        <v>193</v>
      </c>
      <c r="C76" s="80">
        <v>128380</v>
      </c>
      <c r="D76" s="81">
        <v>1229080</v>
      </c>
      <c r="E76" s="82">
        <v>912586732</v>
      </c>
      <c r="F76" s="79"/>
      <c r="G76" s="83">
        <f t="shared" si="3"/>
        <v>1.3468089737688625E-3</v>
      </c>
    </row>
    <row r="77" spans="1:7" s="38" customFormat="1" ht="14.25">
      <c r="A77" s="74" t="s">
        <v>90</v>
      </c>
      <c r="B77" s="74" t="s">
        <v>504</v>
      </c>
      <c r="C77" s="75">
        <v>10182</v>
      </c>
      <c r="D77" s="76">
        <v>72000</v>
      </c>
      <c r="E77" s="77">
        <v>53097622</v>
      </c>
      <c r="F77" s="74"/>
      <c r="G77" s="78">
        <f t="shared" si="3"/>
        <v>1.3559929294008684E-3</v>
      </c>
    </row>
    <row r="78" spans="1:7" ht="14.25">
      <c r="A78" s="79" t="s">
        <v>100</v>
      </c>
      <c r="B78" s="79" t="s">
        <v>881</v>
      </c>
      <c r="C78" s="80">
        <v>12236</v>
      </c>
      <c r="D78" s="81">
        <v>84069</v>
      </c>
      <c r="E78" s="82">
        <v>61574848</v>
      </c>
      <c r="F78" s="79"/>
      <c r="G78" s="83">
        <f t="shared" si="3"/>
        <v>1.3653139671574992E-3</v>
      </c>
    </row>
    <row r="79" spans="1:7" ht="14.25">
      <c r="A79" s="79" t="s">
        <v>104</v>
      </c>
      <c r="B79" s="79" t="s">
        <v>886</v>
      </c>
      <c r="C79" s="80">
        <v>39260</v>
      </c>
      <c r="D79" s="81">
        <v>282409</v>
      </c>
      <c r="E79" s="82">
        <v>202392759</v>
      </c>
      <c r="F79" s="79"/>
      <c r="G79" s="83">
        <f t="shared" si="3"/>
        <v>1.3953513030572403E-3</v>
      </c>
    </row>
    <row r="80" spans="1:7" ht="14.25">
      <c r="A80" s="79" t="s">
        <v>108</v>
      </c>
      <c r="B80" s="79" t="s">
        <v>499</v>
      </c>
      <c r="C80" s="80">
        <v>21148</v>
      </c>
      <c r="D80" s="81">
        <v>123304</v>
      </c>
      <c r="E80" s="82">
        <v>88212429</v>
      </c>
      <c r="F80" s="79"/>
      <c r="G80" s="83">
        <f t="shared" si="3"/>
        <v>1.3978075583883989E-3</v>
      </c>
    </row>
    <row r="81" spans="1:7" ht="14.25">
      <c r="A81" s="79" t="s">
        <v>93</v>
      </c>
      <c r="B81" s="79" t="s">
        <v>874</v>
      </c>
      <c r="C81" s="80">
        <v>25440</v>
      </c>
      <c r="D81" s="81">
        <v>166000</v>
      </c>
      <c r="E81" s="82">
        <v>118715456</v>
      </c>
      <c r="F81" s="79"/>
      <c r="G81" s="83">
        <f t="shared" si="3"/>
        <v>1.3983014983322813E-3</v>
      </c>
    </row>
    <row r="82" spans="1:7" s="38" customFormat="1" ht="14.25">
      <c r="A82" s="74" t="s">
        <v>93</v>
      </c>
      <c r="B82" s="74" t="s">
        <v>873</v>
      </c>
      <c r="C82" s="75">
        <v>13087</v>
      </c>
      <c r="D82" s="76">
        <v>83600</v>
      </c>
      <c r="E82" s="77">
        <v>57727660</v>
      </c>
      <c r="F82" s="74"/>
      <c r="G82" s="78">
        <f t="shared" si="3"/>
        <v>1.4481792610336189E-3</v>
      </c>
    </row>
    <row r="83" spans="1:7" ht="14.25">
      <c r="A83" s="79" t="s">
        <v>83</v>
      </c>
      <c r="B83" s="79" t="s">
        <v>188</v>
      </c>
      <c r="C83" s="80">
        <v>38928</v>
      </c>
      <c r="D83" s="81">
        <v>280000</v>
      </c>
      <c r="E83" s="82">
        <v>190867743</v>
      </c>
      <c r="F83" s="79"/>
      <c r="G83" s="83">
        <f t="shared" si="3"/>
        <v>1.4669843924334559E-3</v>
      </c>
    </row>
    <row r="84" spans="1:7" ht="14.25">
      <c r="A84" s="79" t="s">
        <v>80</v>
      </c>
      <c r="B84" s="79" t="s">
        <v>875</v>
      </c>
      <c r="C84" s="80">
        <v>33392</v>
      </c>
      <c r="D84" s="81">
        <v>192010</v>
      </c>
      <c r="E84" s="82">
        <v>130556651</v>
      </c>
      <c r="F84" s="79"/>
      <c r="G84" s="83">
        <f t="shared" si="3"/>
        <v>1.4707025534838511E-3</v>
      </c>
    </row>
    <row r="85" spans="1:7" ht="14.25">
      <c r="A85" s="79" t="s">
        <v>105</v>
      </c>
      <c r="B85" s="79" t="s">
        <v>888</v>
      </c>
      <c r="C85" s="80">
        <v>74469</v>
      </c>
      <c r="D85" s="81">
        <v>664421</v>
      </c>
      <c r="E85" s="82">
        <v>357556312</v>
      </c>
      <c r="F85" s="79"/>
      <c r="G85" s="83">
        <f t="shared" si="3"/>
        <v>1.8582275789890126E-3</v>
      </c>
    </row>
    <row r="86" spans="1:7" ht="14.25">
      <c r="A86" s="79" t="s">
        <v>103</v>
      </c>
      <c r="B86" s="79" t="s">
        <v>495</v>
      </c>
      <c r="C86" s="80">
        <v>77449</v>
      </c>
      <c r="D86" s="81">
        <v>796834</v>
      </c>
      <c r="E86" s="82">
        <v>428348724</v>
      </c>
      <c r="F86" s="79"/>
      <c r="G86" s="83">
        <f t="shared" si="3"/>
        <v>1.8602459990052405E-3</v>
      </c>
    </row>
    <row r="87" spans="1:7" s="38" customFormat="1" ht="14.25">
      <c r="A87" s="74" t="s">
        <v>87</v>
      </c>
      <c r="B87" s="74" t="s">
        <v>211</v>
      </c>
      <c r="C87" s="75">
        <v>45933</v>
      </c>
      <c r="D87" s="76">
        <v>808106</v>
      </c>
      <c r="E87" s="77">
        <v>402147063</v>
      </c>
      <c r="F87" s="74"/>
      <c r="G87" s="78">
        <f t="shared" si="3"/>
        <v>2.0094788060157982E-3</v>
      </c>
    </row>
    <row r="88" spans="1:7" ht="14.25">
      <c r="A88" s="79" t="s">
        <v>113</v>
      </c>
      <c r="B88" s="79" t="s">
        <v>216</v>
      </c>
      <c r="C88" s="80">
        <v>135436</v>
      </c>
      <c r="D88" s="81">
        <v>1936661</v>
      </c>
      <c r="E88" s="82">
        <v>927732741</v>
      </c>
      <c r="F88" s="79"/>
      <c r="G88" s="83">
        <f t="shared" si="3"/>
        <v>2.0875203756552559E-3</v>
      </c>
    </row>
    <row r="89" spans="1:7" ht="14.25">
      <c r="A89" s="79" t="s">
        <v>108</v>
      </c>
      <c r="B89" s="79" t="s">
        <v>501</v>
      </c>
      <c r="C89" s="80">
        <v>11721</v>
      </c>
      <c r="D89" s="81">
        <v>109999</v>
      </c>
      <c r="E89" s="82">
        <v>51310885</v>
      </c>
      <c r="F89" s="79"/>
      <c r="G89" s="83">
        <f t="shared" si="3"/>
        <v>2.1437751463456536E-3</v>
      </c>
    </row>
    <row r="90" spans="1:7" ht="14.25">
      <c r="A90" s="79"/>
      <c r="B90" s="79"/>
      <c r="C90" s="80"/>
      <c r="D90" s="79"/>
      <c r="E90" s="79"/>
      <c r="F90" s="79"/>
      <c r="G90" s="83"/>
    </row>
    <row r="91" spans="1:7" ht="14.25">
      <c r="A91" s="79" t="s">
        <v>1040</v>
      </c>
      <c r="B91" s="79"/>
      <c r="C91" s="79"/>
      <c r="D91" s="79"/>
      <c r="E91" s="79"/>
      <c r="F91" s="79"/>
      <c r="G91" s="83"/>
    </row>
    <row r="92" spans="1:7">
      <c r="A92" s="34" t="s">
        <v>1039</v>
      </c>
    </row>
  </sheetData>
  <phoneticPr fontId="2" type="noConversion"/>
  <printOptions horizontalCentered="1"/>
  <pageMargins left="0.75" right="0.75" top="1" bottom="1" header="0.5" footer="0.5"/>
  <pageSetup scale="66" orientation="landscape" r:id="rId1"/>
  <headerFooter alignWithMargins="0">
    <oddHeader>&amp;C&amp;"Arial,Bold"&amp;14County Level Funding for Public Library Systems &amp;"Arial,Regular"&amp;10
&amp;11(sorted lowest to highest)</oddHeader>
    <oddFooter>&amp;L&amp;11Mississippi Public Library Statistics, FY04, County Level Funding&amp;R&amp;11Page 8</oddFooter>
  </headerFooter>
  <rowBreaks count="1" manualBreakCount="1">
    <brk id="4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H93"/>
  <sheetViews>
    <sheetView topLeftCell="B1" zoomScaleNormal="100" workbookViewId="0">
      <selection activeCell="D2" sqref="D2"/>
    </sheetView>
  </sheetViews>
  <sheetFormatPr defaultRowHeight="12.75"/>
  <cols>
    <col min="1" max="1" width="53.85546875" customWidth="1"/>
    <col min="2" max="2" width="15.28515625" customWidth="1"/>
    <col min="3" max="3" width="12.7109375" customWidth="1"/>
    <col min="4" max="5" width="19" customWidth="1"/>
    <col min="6" max="6" width="16.42578125" style="14" customWidth="1"/>
    <col min="7" max="7" width="14.7109375" customWidth="1"/>
  </cols>
  <sheetData>
    <row r="1" spans="1:7" ht="51">
      <c r="A1" s="3" t="s">
        <v>129</v>
      </c>
      <c r="B1" s="3" t="s">
        <v>130</v>
      </c>
      <c r="C1" s="10" t="s">
        <v>1041</v>
      </c>
      <c r="D1" s="10" t="s">
        <v>132</v>
      </c>
      <c r="E1" s="10" t="s">
        <v>58</v>
      </c>
      <c r="F1" s="36" t="s">
        <v>131</v>
      </c>
      <c r="G1" s="36" t="s">
        <v>59</v>
      </c>
    </row>
    <row r="2" spans="1:7" ht="15">
      <c r="G2" s="35"/>
    </row>
    <row r="3" spans="1:7" ht="13.5" thickBot="1">
      <c r="A3" s="48" t="s">
        <v>68</v>
      </c>
      <c r="B3" s="48" t="s">
        <v>182</v>
      </c>
      <c r="C3" s="49">
        <v>7844</v>
      </c>
      <c r="D3" s="28">
        <v>74025</v>
      </c>
      <c r="E3" s="50">
        <v>59330786</v>
      </c>
      <c r="F3" s="51">
        <f>(D3/E3)</f>
        <v>1.2476659250730303E-3</v>
      </c>
      <c r="G3" s="51">
        <v>1.248E-3</v>
      </c>
    </row>
    <row r="4" spans="1:7" ht="14.25" thickTop="1" thickBot="1">
      <c r="A4" s="52" t="s">
        <v>115</v>
      </c>
      <c r="B4" s="52" t="s">
        <v>184</v>
      </c>
      <c r="C4" s="53">
        <v>13337</v>
      </c>
      <c r="D4" s="29">
        <v>15400</v>
      </c>
      <c r="E4" s="54">
        <v>49009726</v>
      </c>
      <c r="F4" s="55">
        <f t="shared" ref="F4:F63" si="0">(D4/E4)</f>
        <v>3.1422334415825954E-4</v>
      </c>
      <c r="G4" s="55">
        <v>3.1399999999999999E-4</v>
      </c>
    </row>
    <row r="5" spans="1:7" ht="14.25" thickTop="1" thickBot="1">
      <c r="A5" s="52" t="s">
        <v>83</v>
      </c>
      <c r="B5" s="52" t="s">
        <v>188</v>
      </c>
      <c r="C5" s="53">
        <v>38928</v>
      </c>
      <c r="D5" s="29">
        <v>280000</v>
      </c>
      <c r="E5" s="54">
        <v>190867743</v>
      </c>
      <c r="F5" s="55">
        <f t="shared" si="0"/>
        <v>1.4669843924334559E-3</v>
      </c>
      <c r="G5" s="55">
        <v>1.467E-3</v>
      </c>
    </row>
    <row r="6" spans="1:7" ht="14.25" thickTop="1" thickBot="1">
      <c r="A6" s="52" t="s">
        <v>76</v>
      </c>
      <c r="B6" s="52" t="s">
        <v>189</v>
      </c>
      <c r="C6" s="53">
        <v>29202</v>
      </c>
      <c r="D6" s="29">
        <v>190500</v>
      </c>
      <c r="E6" s="54">
        <v>150617901</v>
      </c>
      <c r="F6" s="55">
        <f t="shared" si="0"/>
        <v>1.2647899003718024E-3</v>
      </c>
      <c r="G6" s="55">
        <v>1.2650000000000001E-3</v>
      </c>
    </row>
    <row r="7" spans="1:7" ht="14.25" thickTop="1" thickBot="1">
      <c r="A7" s="52" t="s">
        <v>69</v>
      </c>
      <c r="B7" s="52" t="s">
        <v>190</v>
      </c>
      <c r="C7" s="53">
        <v>10517</v>
      </c>
      <c r="D7" s="29">
        <v>55772</v>
      </c>
      <c r="E7" s="54">
        <v>64968133</v>
      </c>
      <c r="F7" s="55">
        <f t="shared" si="0"/>
        <v>8.5845163505006373E-4</v>
      </c>
      <c r="G7" s="55">
        <v>8.5800000000000004E-4</v>
      </c>
    </row>
    <row r="8" spans="1:7" ht="14.25" thickTop="1" thickBot="1">
      <c r="A8" s="52" t="s">
        <v>109</v>
      </c>
      <c r="B8" s="52" t="s">
        <v>193</v>
      </c>
      <c r="C8" s="53">
        <v>128380</v>
      </c>
      <c r="D8" s="29">
        <v>1229080</v>
      </c>
      <c r="E8" s="54">
        <v>912586732</v>
      </c>
      <c r="F8" s="55">
        <f t="shared" si="0"/>
        <v>1.3468089737688625E-3</v>
      </c>
      <c r="G8" s="55">
        <f>(F8+F9+F10+F11)/4</f>
        <v>1.2115985513096461E-3</v>
      </c>
    </row>
    <row r="9" spans="1:7" ht="13.5" thickTop="1">
      <c r="B9" t="s">
        <v>194</v>
      </c>
      <c r="C9" s="1">
        <v>28656</v>
      </c>
      <c r="D9" s="5">
        <v>137114</v>
      </c>
      <c r="E9" s="12">
        <v>121101423</v>
      </c>
      <c r="F9" s="14">
        <f t="shared" si="0"/>
        <v>1.1322245156442133E-3</v>
      </c>
      <c r="G9" s="14"/>
    </row>
    <row r="10" spans="1:7">
      <c r="B10" t="s">
        <v>195</v>
      </c>
      <c r="C10" s="1">
        <v>27784</v>
      </c>
      <c r="D10" s="5">
        <v>134695</v>
      </c>
      <c r="E10" s="12">
        <v>125682311</v>
      </c>
      <c r="F10" s="14">
        <f t="shared" si="0"/>
        <v>1.0717100833704434E-3</v>
      </c>
      <c r="G10" s="14"/>
    </row>
    <row r="11" spans="1:7">
      <c r="B11" t="s">
        <v>196</v>
      </c>
      <c r="C11" s="1">
        <v>15857</v>
      </c>
      <c r="D11" s="5">
        <v>107764</v>
      </c>
      <c r="E11" s="12">
        <v>83173656</v>
      </c>
      <c r="F11" s="14">
        <f t="shared" si="0"/>
        <v>1.2956506324550649E-3</v>
      </c>
      <c r="G11" s="14"/>
    </row>
    <row r="12" spans="1:7" ht="13.5" thickBot="1">
      <c r="A12" s="48" t="s">
        <v>96</v>
      </c>
      <c r="B12" s="48" t="s">
        <v>198</v>
      </c>
      <c r="C12" s="49">
        <v>60487</v>
      </c>
      <c r="D12" s="28">
        <v>291582</v>
      </c>
      <c r="E12" s="50">
        <v>465077683</v>
      </c>
      <c r="F12" s="51">
        <f t="shared" si="0"/>
        <v>6.2695332555873251E-4</v>
      </c>
      <c r="G12" s="51">
        <v>6.2699999999999995E-4</v>
      </c>
    </row>
    <row r="13" spans="1:7" ht="14.25" thickTop="1" thickBot="1">
      <c r="A13" s="52" t="s">
        <v>84</v>
      </c>
      <c r="B13" s="52" t="s">
        <v>199</v>
      </c>
      <c r="C13" s="53">
        <v>29151</v>
      </c>
      <c r="D13" s="29">
        <v>92000</v>
      </c>
      <c r="E13" s="54">
        <v>135867702</v>
      </c>
      <c r="F13" s="55">
        <f t="shared" si="0"/>
        <v>6.7712928566349053E-4</v>
      </c>
      <c r="G13" s="55">
        <f>(F13+F14)/2</f>
        <v>9.2366237521458391E-4</v>
      </c>
    </row>
    <row r="14" spans="1:7" ht="13.5" thickTop="1">
      <c r="B14" t="s">
        <v>200</v>
      </c>
      <c r="C14" s="1">
        <v>9456</v>
      </c>
      <c r="D14" s="5">
        <v>45921</v>
      </c>
      <c r="E14" s="12">
        <v>39242162</v>
      </c>
      <c r="F14" s="14">
        <f t="shared" si="0"/>
        <v>1.1701954647656773E-3</v>
      </c>
      <c r="G14" s="14"/>
    </row>
    <row r="15" spans="1:7">
      <c r="A15" t="s">
        <v>97</v>
      </c>
      <c r="B15" t="s">
        <v>201</v>
      </c>
      <c r="C15" s="1">
        <v>14864</v>
      </c>
      <c r="D15" s="5">
        <v>61000</v>
      </c>
      <c r="E15" s="12">
        <v>70228280</v>
      </c>
      <c r="F15" s="14">
        <f t="shared" si="0"/>
        <v>8.6859595593114338E-4</v>
      </c>
      <c r="G15" s="14">
        <f>(F15+F16+F17)/3</f>
        <v>9.2173992662397924E-4</v>
      </c>
    </row>
    <row r="16" spans="1:7">
      <c r="B16" t="s">
        <v>202</v>
      </c>
      <c r="C16" s="1">
        <v>19318</v>
      </c>
      <c r="D16" s="5">
        <v>63050</v>
      </c>
      <c r="E16" s="12">
        <v>77436861</v>
      </c>
      <c r="F16" s="14">
        <f t="shared" si="0"/>
        <v>8.1421172276081801E-4</v>
      </c>
      <c r="G16" s="14"/>
    </row>
    <row r="17" spans="1:7">
      <c r="B17" t="s">
        <v>203</v>
      </c>
      <c r="C17" s="1">
        <v>28099</v>
      </c>
      <c r="D17" s="5">
        <v>145620</v>
      </c>
      <c r="E17" s="12">
        <v>134532864</v>
      </c>
      <c r="F17" s="14">
        <f t="shared" si="0"/>
        <v>1.0824121011799763E-3</v>
      </c>
      <c r="G17" s="14"/>
    </row>
    <row r="18" spans="1:7" ht="13.5" thickBot="1">
      <c r="A18" s="48" t="s">
        <v>85</v>
      </c>
      <c r="B18" s="48" t="s">
        <v>204</v>
      </c>
      <c r="C18" s="49">
        <v>17634</v>
      </c>
      <c r="D18" s="28">
        <v>80000</v>
      </c>
      <c r="E18" s="50">
        <v>96027499</v>
      </c>
      <c r="F18" s="51">
        <f t="shared" si="0"/>
        <v>8.3309469509353778E-4</v>
      </c>
      <c r="G18" s="51">
        <f>(F18+F19)/2</f>
        <v>7.8470157308567598E-4</v>
      </c>
    </row>
    <row r="19" spans="1:7" ht="13.5" thickTop="1">
      <c r="B19" t="s">
        <v>205</v>
      </c>
      <c r="C19" s="1">
        <v>18005</v>
      </c>
      <c r="D19" s="5">
        <v>63713</v>
      </c>
      <c r="E19" s="12">
        <v>86530312</v>
      </c>
      <c r="F19" s="14">
        <f t="shared" si="0"/>
        <v>7.3630845107781418E-4</v>
      </c>
      <c r="G19" s="14"/>
    </row>
    <row r="20" spans="1:7" ht="13.5" thickBot="1">
      <c r="A20" s="48" t="s">
        <v>77</v>
      </c>
      <c r="B20" s="48" t="s">
        <v>192</v>
      </c>
      <c r="C20" s="49">
        <v>22736</v>
      </c>
      <c r="D20" s="28">
        <v>162297</v>
      </c>
      <c r="E20" s="50">
        <v>143608995</v>
      </c>
      <c r="F20" s="51">
        <f t="shared" si="0"/>
        <v>1.1301311592633873E-3</v>
      </c>
      <c r="G20" s="51">
        <v>1.1299999999999999E-3</v>
      </c>
    </row>
    <row r="21" spans="1:7" ht="14.25" thickTop="1" thickBot="1">
      <c r="A21" s="52" t="s">
        <v>110</v>
      </c>
      <c r="B21" s="52" t="s">
        <v>206</v>
      </c>
      <c r="C21" s="53">
        <v>130587</v>
      </c>
      <c r="D21" s="29">
        <v>965000</v>
      </c>
      <c r="E21" s="54">
        <v>1056131682</v>
      </c>
      <c r="F21" s="55">
        <f t="shared" si="0"/>
        <v>9.1371181875026831E-4</v>
      </c>
      <c r="G21" s="55">
        <f>(F21+F22+F23+F24+F25)/5</f>
        <v>1.0461357172418719E-3</v>
      </c>
    </row>
    <row r="22" spans="1:7" ht="13.5" thickTop="1">
      <c r="B22" t="s">
        <v>207</v>
      </c>
      <c r="C22" s="1">
        <v>40745</v>
      </c>
      <c r="D22" s="5">
        <v>288669</v>
      </c>
      <c r="E22" s="12">
        <v>289337438</v>
      </c>
      <c r="F22" s="14">
        <f t="shared" si="0"/>
        <v>9.9768976318923507E-4</v>
      </c>
      <c r="G22" s="14"/>
    </row>
    <row r="23" spans="1:7">
      <c r="B23" t="s">
        <v>208</v>
      </c>
      <c r="C23" s="1">
        <v>35373</v>
      </c>
      <c r="D23" s="5">
        <v>266923</v>
      </c>
      <c r="E23" s="12">
        <v>210783472</v>
      </c>
      <c r="F23" s="14">
        <f t="shared" si="0"/>
        <v>1.2663374289612233E-3</v>
      </c>
      <c r="G23" s="14"/>
    </row>
    <row r="24" spans="1:7">
      <c r="B24" t="s">
        <v>209</v>
      </c>
      <c r="C24" s="1">
        <v>26133</v>
      </c>
      <c r="D24" s="5">
        <v>143400</v>
      </c>
      <c r="E24" s="12">
        <v>124226899</v>
      </c>
      <c r="F24" s="14">
        <f t="shared" si="0"/>
        <v>1.1543393673539256E-3</v>
      </c>
      <c r="G24" s="14"/>
    </row>
    <row r="25" spans="1:7">
      <c r="B25" t="s">
        <v>210</v>
      </c>
      <c r="C25" s="1">
        <v>10066</v>
      </c>
      <c r="D25" s="5">
        <v>222000</v>
      </c>
      <c r="E25" s="12">
        <v>247050911</v>
      </c>
      <c r="F25" s="14">
        <f t="shared" si="0"/>
        <v>8.9860020795470776E-4</v>
      </c>
      <c r="G25" s="14"/>
    </row>
    <row r="26" spans="1:7" ht="13.5" thickBot="1">
      <c r="A26" s="48" t="s">
        <v>86</v>
      </c>
      <c r="B26" s="48" t="s">
        <v>191</v>
      </c>
      <c r="C26" s="49">
        <v>36146</v>
      </c>
      <c r="D26" s="28">
        <v>166913</v>
      </c>
      <c r="E26" s="50">
        <v>166804186</v>
      </c>
      <c r="F26" s="51">
        <f t="shared" si="0"/>
        <v>1.000652345739093E-3</v>
      </c>
      <c r="G26" s="51">
        <v>1.0009999999999999E-3</v>
      </c>
    </row>
    <row r="27" spans="1:7" ht="14.25" thickTop="1" thickBot="1">
      <c r="A27" s="52" t="s">
        <v>87</v>
      </c>
      <c r="B27" s="52" t="s">
        <v>211</v>
      </c>
      <c r="C27" s="53">
        <v>45933</v>
      </c>
      <c r="D27" s="29">
        <v>808106</v>
      </c>
      <c r="E27" s="54">
        <v>402147063</v>
      </c>
      <c r="F27" s="55">
        <f t="shared" si="0"/>
        <v>2.0094788060157982E-3</v>
      </c>
      <c r="G27" s="55">
        <v>2.0089999999999999E-3</v>
      </c>
    </row>
    <row r="28" spans="1:7" ht="14.25" thickTop="1" thickBot="1">
      <c r="A28" s="52" t="s">
        <v>70</v>
      </c>
      <c r="B28" s="52" t="s">
        <v>212</v>
      </c>
      <c r="C28" s="53">
        <v>11546</v>
      </c>
      <c r="D28" s="29">
        <v>47250</v>
      </c>
      <c r="E28" s="54">
        <v>50196716</v>
      </c>
      <c r="F28" s="55">
        <f t="shared" si="0"/>
        <v>9.4129663781192382E-4</v>
      </c>
      <c r="G28" s="55">
        <v>9.41E-4</v>
      </c>
    </row>
    <row r="29" spans="1:7" ht="14.25" thickTop="1" thickBot="1">
      <c r="A29" s="52" t="s">
        <v>111</v>
      </c>
      <c r="B29" s="52" t="s">
        <v>213</v>
      </c>
      <c r="C29" s="53">
        <v>192393</v>
      </c>
      <c r="D29" s="29">
        <v>975941</v>
      </c>
      <c r="E29" s="54">
        <v>1481183156</v>
      </c>
      <c r="F29" s="55">
        <f t="shared" si="0"/>
        <v>6.588928560567563E-4</v>
      </c>
      <c r="G29" s="55">
        <v>6.5899999999999997E-4</v>
      </c>
    </row>
    <row r="30" spans="1:7" ht="14.25" thickTop="1" thickBot="1">
      <c r="A30" s="52" t="s">
        <v>71</v>
      </c>
      <c r="B30" s="52" t="s">
        <v>214</v>
      </c>
      <c r="C30" s="53">
        <v>10628</v>
      </c>
      <c r="D30" s="29">
        <v>40000</v>
      </c>
      <c r="E30" s="54">
        <v>40310393</v>
      </c>
      <c r="F30" s="55">
        <f t="shared" si="0"/>
        <v>9.9229992622498113E-4</v>
      </c>
      <c r="G30" s="55">
        <v>9.9200000000000004E-4</v>
      </c>
    </row>
    <row r="31" spans="1:7" ht="14.25" thickTop="1" thickBot="1">
      <c r="A31" s="52" t="s">
        <v>112</v>
      </c>
      <c r="B31" s="52" t="s">
        <v>217</v>
      </c>
      <c r="C31" s="53">
        <v>249987</v>
      </c>
      <c r="D31" s="29">
        <v>1441899</v>
      </c>
      <c r="E31" s="54">
        <v>1418578215</v>
      </c>
      <c r="F31" s="55">
        <f t="shared" ref="F31:F36" si="1">(D31/E31)</f>
        <v>1.0164395482416173E-3</v>
      </c>
      <c r="G31" s="55">
        <v>1.016E-3</v>
      </c>
    </row>
    <row r="32" spans="1:7" ht="14.25" thickTop="1" thickBot="1">
      <c r="A32" s="52" t="s">
        <v>113</v>
      </c>
      <c r="B32" s="52" t="s">
        <v>215</v>
      </c>
      <c r="C32" s="53">
        <v>20838</v>
      </c>
      <c r="D32" s="29">
        <v>92900</v>
      </c>
      <c r="E32" s="54">
        <v>85363741</v>
      </c>
      <c r="F32" s="55">
        <f t="shared" si="1"/>
        <v>1.0882840760223947E-3</v>
      </c>
      <c r="G32" s="55">
        <f>(F32+F33)/2</f>
        <v>1.5879022258388253E-3</v>
      </c>
    </row>
    <row r="33" spans="1:7" ht="13.5" thickTop="1">
      <c r="B33" t="s">
        <v>216</v>
      </c>
      <c r="C33" s="1">
        <v>135436</v>
      </c>
      <c r="D33" s="5">
        <v>1936661</v>
      </c>
      <c r="E33" s="12">
        <v>927732741</v>
      </c>
      <c r="F33" s="14">
        <f t="shared" si="1"/>
        <v>2.0875203756552559E-3</v>
      </c>
      <c r="G33" s="14"/>
    </row>
    <row r="34" spans="1:7" ht="13.5" thickBot="1">
      <c r="A34" s="48" t="s">
        <v>78</v>
      </c>
      <c r="B34" s="48" t="s">
        <v>218</v>
      </c>
      <c r="C34" s="49">
        <v>10338</v>
      </c>
      <c r="D34" s="28">
        <v>32834</v>
      </c>
      <c r="E34" s="50">
        <v>46203662</v>
      </c>
      <c r="F34" s="51">
        <f t="shared" si="1"/>
        <v>7.1063631276672404E-4</v>
      </c>
      <c r="G34" s="51">
        <f>(F34+F35)/2</f>
        <v>7.4304536452733444E-4</v>
      </c>
    </row>
    <row r="35" spans="1:7" ht="13.5" thickTop="1">
      <c r="B35" t="s">
        <v>219</v>
      </c>
      <c r="C35" s="1">
        <v>22165</v>
      </c>
      <c r="D35" s="5">
        <v>71300</v>
      </c>
      <c r="E35" s="12">
        <v>91946088</v>
      </c>
      <c r="F35" s="14">
        <f t="shared" si="1"/>
        <v>7.7545441628794473E-4</v>
      </c>
      <c r="G35" s="14"/>
    </row>
    <row r="36" spans="1:7" ht="13.5" thickBot="1">
      <c r="A36" s="48" t="s">
        <v>88</v>
      </c>
      <c r="B36" s="48" t="s">
        <v>220</v>
      </c>
      <c r="C36" s="49">
        <v>43262</v>
      </c>
      <c r="D36" s="28">
        <v>244975</v>
      </c>
      <c r="E36" s="50">
        <v>309438491</v>
      </c>
      <c r="F36" s="51">
        <f t="shared" si="1"/>
        <v>7.9167591338855125E-4</v>
      </c>
      <c r="G36" s="51">
        <v>7.9199999999999995E-4</v>
      </c>
    </row>
    <row r="37" spans="1:7" ht="14.25" thickTop="1" thickBot="1">
      <c r="A37" s="52" t="s">
        <v>98</v>
      </c>
      <c r="B37" s="52" t="s">
        <v>221</v>
      </c>
      <c r="C37" s="53">
        <v>65662</v>
      </c>
      <c r="D37" s="29">
        <v>210000</v>
      </c>
      <c r="E37" s="54">
        <v>323944032</v>
      </c>
      <c r="F37" s="55">
        <f t="shared" si="0"/>
        <v>6.4826012908303864E-4</v>
      </c>
      <c r="G37" s="55">
        <v>6.4800000000000003E-4</v>
      </c>
    </row>
    <row r="38" spans="1:7" ht="14.25" thickTop="1" thickBot="1">
      <c r="A38" s="48" t="s">
        <v>107</v>
      </c>
      <c r="B38" s="48" t="s">
        <v>222</v>
      </c>
      <c r="C38" s="49">
        <v>23310</v>
      </c>
      <c r="D38" s="28">
        <v>76500</v>
      </c>
      <c r="E38" s="50">
        <v>95051886</v>
      </c>
      <c r="F38" s="51">
        <f t="shared" si="0"/>
        <v>8.0482358866608916E-4</v>
      </c>
      <c r="G38" s="51">
        <f>(F38+F39)/2</f>
        <v>7.0058267231523966E-4</v>
      </c>
    </row>
    <row r="39" spans="1:7" ht="13.5" thickTop="1">
      <c r="B39" t="s">
        <v>223</v>
      </c>
      <c r="C39" s="1">
        <v>22306</v>
      </c>
      <c r="D39" s="5">
        <v>381825</v>
      </c>
      <c r="E39" s="12">
        <v>640278827</v>
      </c>
      <c r="F39" s="14">
        <f t="shared" si="0"/>
        <v>5.9634175596439017E-4</v>
      </c>
      <c r="G39" s="14"/>
    </row>
    <row r="40" spans="1:7" ht="13.5" thickBot="1">
      <c r="A40" s="48" t="s">
        <v>99</v>
      </c>
      <c r="B40" s="48" t="s">
        <v>226</v>
      </c>
      <c r="C40" s="56">
        <v>8411</v>
      </c>
      <c r="D40" s="28">
        <v>50500</v>
      </c>
      <c r="E40" s="50">
        <v>43978111</v>
      </c>
      <c r="F40" s="51">
        <f t="shared" si="0"/>
        <v>1.148298525145839E-3</v>
      </c>
      <c r="G40" s="51">
        <f>(F40+F41+F42)/3</f>
        <v>1.0247479905165775E-3</v>
      </c>
    </row>
    <row r="41" spans="1:7" ht="13.5" thickTop="1">
      <c r="B41" t="s">
        <v>225</v>
      </c>
      <c r="C41" s="11">
        <v>13445</v>
      </c>
      <c r="D41" s="5">
        <v>102000</v>
      </c>
      <c r="E41" s="12">
        <v>91935566</v>
      </c>
      <c r="F41" s="14">
        <f t="shared" si="0"/>
        <v>1.1094726930815871E-3</v>
      </c>
      <c r="G41" s="14"/>
    </row>
    <row r="42" spans="1:7">
      <c r="B42" t="s">
        <v>224</v>
      </c>
      <c r="C42" s="11">
        <v>33701</v>
      </c>
      <c r="D42" s="5">
        <v>159650</v>
      </c>
      <c r="E42" s="12">
        <v>195536225</v>
      </c>
      <c r="F42" s="14">
        <f t="shared" si="0"/>
        <v>8.1647275332230639E-4</v>
      </c>
      <c r="G42" s="14"/>
    </row>
    <row r="43" spans="1:7" ht="13.5" thickBot="1">
      <c r="A43" s="48" t="s">
        <v>116</v>
      </c>
      <c r="B43" s="48" t="s">
        <v>213</v>
      </c>
      <c r="C43" s="49">
        <v>192393</v>
      </c>
      <c r="D43" s="28">
        <v>55000</v>
      </c>
      <c r="E43" s="50">
        <v>1481183156</v>
      </c>
      <c r="F43" s="51">
        <f t="shared" si="0"/>
        <v>3.7132477355825396E-5</v>
      </c>
      <c r="G43" s="51">
        <v>3.6999999999999998E-5</v>
      </c>
    </row>
    <row r="44" spans="1:7" ht="13.5" thickTop="1">
      <c r="A44" s="57"/>
      <c r="B44" s="57"/>
      <c r="C44" s="89"/>
      <c r="D44" s="90"/>
      <c r="E44" s="91"/>
      <c r="F44" s="92"/>
      <c r="G44" s="92"/>
    </row>
    <row r="45" spans="1:7" s="57" customFormat="1">
      <c r="A45" s="57" t="s">
        <v>1040</v>
      </c>
      <c r="C45" s="89"/>
      <c r="D45" s="90"/>
      <c r="E45" s="91"/>
      <c r="F45" s="92"/>
      <c r="G45" s="92"/>
    </row>
    <row r="46" spans="1:7" s="57" customFormat="1">
      <c r="A46" s="93" t="s">
        <v>1039</v>
      </c>
      <c r="C46" s="89"/>
      <c r="D46" s="90"/>
      <c r="E46" s="91"/>
      <c r="F46" s="92"/>
      <c r="G46" s="92"/>
    </row>
    <row r="47" spans="1:7" ht="13.5" thickBot="1">
      <c r="A47" s="48" t="s">
        <v>102</v>
      </c>
      <c r="B47" s="48" t="s">
        <v>227</v>
      </c>
      <c r="C47" s="49">
        <v>81973</v>
      </c>
      <c r="D47" s="28">
        <v>923374</v>
      </c>
      <c r="E47" s="50">
        <v>960295805</v>
      </c>
      <c r="F47" s="51">
        <f t="shared" si="0"/>
        <v>9.6155163356149412E-4</v>
      </c>
      <c r="G47" s="51">
        <v>9.6199999999999996E-4</v>
      </c>
    </row>
    <row r="48" spans="1:7" ht="14.25" thickTop="1" thickBot="1">
      <c r="A48" s="52" t="s">
        <v>72</v>
      </c>
      <c r="B48" s="52" t="s">
        <v>228</v>
      </c>
      <c r="C48" s="53">
        <v>9715</v>
      </c>
      <c r="D48" s="29">
        <v>34000</v>
      </c>
      <c r="E48" s="54">
        <v>39410465</v>
      </c>
      <c r="F48" s="55">
        <f t="shared" si="0"/>
        <v>8.6271501744523949E-4</v>
      </c>
      <c r="G48" s="55">
        <v>8.6300000000000005E-4</v>
      </c>
    </row>
    <row r="49" spans="1:7" ht="14.25" thickTop="1" thickBot="1">
      <c r="A49" s="52" t="s">
        <v>89</v>
      </c>
      <c r="B49" s="52" t="s">
        <v>229</v>
      </c>
      <c r="C49" s="53">
        <v>35948</v>
      </c>
      <c r="D49" s="29">
        <v>129000</v>
      </c>
      <c r="E49" s="54">
        <v>152953578</v>
      </c>
      <c r="F49" s="55">
        <f t="shared" si="0"/>
        <v>8.4339315030603596E-4</v>
      </c>
      <c r="G49" s="55">
        <v>8.43E-4</v>
      </c>
    </row>
    <row r="50" spans="1:7" ht="14.25" thickTop="1" thickBot="1">
      <c r="A50" s="52" t="s">
        <v>103</v>
      </c>
      <c r="B50" s="52" t="s">
        <v>495</v>
      </c>
      <c r="C50" s="53">
        <v>77449</v>
      </c>
      <c r="D50" s="29">
        <v>796834</v>
      </c>
      <c r="E50" s="54">
        <v>428348724</v>
      </c>
      <c r="F50" s="55">
        <f t="shared" si="0"/>
        <v>1.8602459990052405E-3</v>
      </c>
      <c r="G50" s="55">
        <v>1.8600000000000001E-3</v>
      </c>
    </row>
    <row r="51" spans="1:7" ht="14.25" thickTop="1" thickBot="1">
      <c r="A51" s="52" t="s">
        <v>108</v>
      </c>
      <c r="B51" s="52" t="s">
        <v>498</v>
      </c>
      <c r="C51" s="53">
        <v>19653</v>
      </c>
      <c r="D51" s="29">
        <v>198432</v>
      </c>
      <c r="E51" s="54">
        <v>191356285</v>
      </c>
      <c r="F51" s="55">
        <f t="shared" si="0"/>
        <v>1.0369766532622642E-3</v>
      </c>
      <c r="G51" s="55">
        <f>(F51+F52+F53+F54+F55)/5</f>
        <v>1.3609057806055304E-3</v>
      </c>
    </row>
    <row r="52" spans="1:7" ht="13.5" thickTop="1">
      <c r="B52" t="s">
        <v>499</v>
      </c>
      <c r="C52" s="1">
        <v>21148</v>
      </c>
      <c r="D52" s="5">
        <v>123304</v>
      </c>
      <c r="E52" s="12">
        <v>88212429</v>
      </c>
      <c r="F52" s="14">
        <f t="shared" si="0"/>
        <v>1.3978075583883989E-3</v>
      </c>
      <c r="G52" s="14"/>
    </row>
    <row r="53" spans="1:7">
      <c r="B53" t="s">
        <v>500</v>
      </c>
      <c r="C53" s="1">
        <v>22306</v>
      </c>
      <c r="D53" s="5">
        <v>129500</v>
      </c>
      <c r="E53" s="12">
        <v>101106472</v>
      </c>
      <c r="F53" s="14">
        <f t="shared" si="0"/>
        <v>1.28082799684673E-3</v>
      </c>
      <c r="G53" s="14"/>
    </row>
    <row r="54" spans="1:7">
      <c r="B54" t="s">
        <v>501</v>
      </c>
      <c r="C54" s="1">
        <v>11721</v>
      </c>
      <c r="D54" s="5">
        <v>109999</v>
      </c>
      <c r="E54" s="12">
        <v>51310885</v>
      </c>
      <c r="F54" s="14">
        <f t="shared" si="0"/>
        <v>2.1437751463456536E-3</v>
      </c>
      <c r="G54" s="14"/>
    </row>
    <row r="55" spans="1:7">
      <c r="B55" t="s">
        <v>502</v>
      </c>
      <c r="C55" s="1">
        <v>19797</v>
      </c>
      <c r="D55" s="5">
        <v>96083</v>
      </c>
      <c r="E55" s="12">
        <v>101659905</v>
      </c>
      <c r="F55" s="14">
        <f t="shared" si="0"/>
        <v>9.4514154818460636E-4</v>
      </c>
      <c r="G55" s="14"/>
    </row>
    <row r="56" spans="1:7" ht="13.5" thickBot="1">
      <c r="A56" s="48" t="s">
        <v>90</v>
      </c>
      <c r="B56" s="48" t="s">
        <v>503</v>
      </c>
      <c r="C56" s="49">
        <v>32591</v>
      </c>
      <c r="D56" s="28">
        <v>0</v>
      </c>
      <c r="E56" s="50">
        <v>168995600</v>
      </c>
      <c r="F56" s="51">
        <f t="shared" si="0"/>
        <v>0</v>
      </c>
      <c r="G56" s="51">
        <f>(F56+F57)/2</f>
        <v>6.7799646470043421E-4</v>
      </c>
    </row>
    <row r="57" spans="1:7" ht="13.5" thickTop="1">
      <c r="B57" t="s">
        <v>504</v>
      </c>
      <c r="C57" s="1">
        <v>10182</v>
      </c>
      <c r="D57" s="5">
        <v>72000</v>
      </c>
      <c r="E57" s="12">
        <v>53097622</v>
      </c>
      <c r="F57" s="14">
        <f t="shared" si="0"/>
        <v>1.3559929294008684E-3</v>
      </c>
      <c r="G57" s="14"/>
    </row>
    <row r="58" spans="1:7" ht="13.5" thickBot="1">
      <c r="A58" s="48" t="s">
        <v>79</v>
      </c>
      <c r="B58" s="48" t="s">
        <v>505</v>
      </c>
      <c r="C58" s="49">
        <v>29511</v>
      </c>
      <c r="D58" s="28">
        <v>158802</v>
      </c>
      <c r="E58" s="50">
        <v>130494976</v>
      </c>
      <c r="F58" s="51">
        <f t="shared" si="0"/>
        <v>1.216920412323E-3</v>
      </c>
      <c r="G58" s="51">
        <v>1.217E-3</v>
      </c>
    </row>
    <row r="59" spans="1:7" ht="14.25" thickTop="1" thickBot="1">
      <c r="A59" s="52" t="s">
        <v>114</v>
      </c>
      <c r="B59" s="52" t="s">
        <v>506</v>
      </c>
      <c r="C59" s="53">
        <v>35230</v>
      </c>
      <c r="D59" s="29">
        <v>114485</v>
      </c>
      <c r="E59" s="54">
        <v>162720797</v>
      </c>
      <c r="F59" s="55">
        <f t="shared" si="0"/>
        <v>7.0356710457852541E-4</v>
      </c>
      <c r="G59" s="55">
        <f>(F59+F60+F61+F62)/4</f>
        <v>8.8816159828167002E-4</v>
      </c>
    </row>
    <row r="60" spans="1:7" ht="13.5" thickTop="1">
      <c r="B60" t="s">
        <v>507</v>
      </c>
      <c r="C60" s="1">
        <v>25745</v>
      </c>
      <c r="D60" s="5">
        <v>87000</v>
      </c>
      <c r="E60" s="12">
        <v>99476476</v>
      </c>
      <c r="F60" s="14">
        <f t="shared" si="0"/>
        <v>8.7457862902180013E-4</v>
      </c>
      <c r="G60" s="14"/>
    </row>
    <row r="61" spans="1:7">
      <c r="B61" t="s">
        <v>508</v>
      </c>
      <c r="C61" s="1">
        <v>20979</v>
      </c>
      <c r="D61" s="5">
        <v>110778</v>
      </c>
      <c r="E61" s="12">
        <v>92561624</v>
      </c>
      <c r="F61" s="14">
        <f t="shared" si="0"/>
        <v>1.1968026835829932E-3</v>
      </c>
      <c r="G61" s="14"/>
    </row>
    <row r="62" spans="1:7">
      <c r="B62" t="s">
        <v>509</v>
      </c>
      <c r="C62" s="1">
        <v>19051</v>
      </c>
      <c r="D62" s="5">
        <v>91980</v>
      </c>
      <c r="E62" s="12">
        <v>118272135</v>
      </c>
      <c r="F62" s="14">
        <f t="shared" si="0"/>
        <v>7.7769797594336144E-4</v>
      </c>
      <c r="G62" s="14"/>
    </row>
    <row r="63" spans="1:7" ht="13.5" thickBot="1">
      <c r="A63" s="48" t="s">
        <v>73</v>
      </c>
      <c r="B63" s="48" t="s">
        <v>510</v>
      </c>
      <c r="C63" s="49">
        <v>12283</v>
      </c>
      <c r="D63" s="28">
        <v>51398</v>
      </c>
      <c r="E63" s="50">
        <v>52701184</v>
      </c>
      <c r="F63" s="51">
        <f t="shared" si="0"/>
        <v>9.7527220640811413E-4</v>
      </c>
      <c r="G63" s="51">
        <v>9.7499999999999996E-4</v>
      </c>
    </row>
    <row r="64" spans="1:7" ht="14.25" thickTop="1" thickBot="1">
      <c r="A64" s="52" t="s">
        <v>91</v>
      </c>
      <c r="B64" s="52" t="s">
        <v>878</v>
      </c>
      <c r="C64" s="53">
        <v>51835</v>
      </c>
      <c r="D64" s="29">
        <v>266000</v>
      </c>
      <c r="E64" s="54">
        <v>254418721</v>
      </c>
      <c r="F64" s="55">
        <f>(D64/E64)</f>
        <v>1.0455205456362624E-3</v>
      </c>
      <c r="G64" s="55">
        <v>1.0460000000000001E-3</v>
      </c>
    </row>
    <row r="65" spans="1:7" ht="14.25" thickTop="1" thickBot="1">
      <c r="A65" s="52" t="s">
        <v>104</v>
      </c>
      <c r="B65" s="52" t="s">
        <v>885</v>
      </c>
      <c r="C65" s="53">
        <v>13418</v>
      </c>
      <c r="D65" s="29">
        <v>75300</v>
      </c>
      <c r="E65" s="54">
        <v>80275993</v>
      </c>
      <c r="F65" s="55">
        <f>(D65/E65)</f>
        <v>9.380139340039057E-4</v>
      </c>
      <c r="G65" s="55">
        <f>(F65+F66+F67)/3</f>
        <v>1.186429375475026E-3</v>
      </c>
    </row>
    <row r="66" spans="1:7" ht="13.5" thickTop="1">
      <c r="B66" t="s">
        <v>886</v>
      </c>
      <c r="C66" s="1">
        <v>39260</v>
      </c>
      <c r="D66" s="5">
        <v>282409</v>
      </c>
      <c r="E66" s="12">
        <v>202392759</v>
      </c>
      <c r="F66" s="14">
        <f>(D66/E66)</f>
        <v>1.3953513030572403E-3</v>
      </c>
      <c r="G66" s="14"/>
    </row>
    <row r="67" spans="1:7">
      <c r="B67" t="s">
        <v>887</v>
      </c>
      <c r="C67" s="1">
        <v>15193</v>
      </c>
      <c r="D67" s="5">
        <v>78105</v>
      </c>
      <c r="E67" s="12">
        <v>63711185</v>
      </c>
      <c r="F67" s="14">
        <f>(D67/E67)</f>
        <v>1.2259228893639318E-3</v>
      </c>
    </row>
    <row r="68" spans="1:7">
      <c r="A68" t="s">
        <v>100</v>
      </c>
      <c r="B68" t="s">
        <v>879</v>
      </c>
      <c r="C68" s="1">
        <v>20225</v>
      </c>
      <c r="D68" s="5">
        <v>75463</v>
      </c>
      <c r="E68" s="12">
        <v>97678372</v>
      </c>
      <c r="F68" s="14">
        <f t="shared" ref="F68:F73" si="2">(D68/E68)</f>
        <v>7.7256611115508766E-4</v>
      </c>
      <c r="G68" s="14">
        <f>(F68+F69+F70+F71)/4</f>
        <v>8.500746102695656E-4</v>
      </c>
    </row>
    <row r="69" spans="1:7">
      <c r="B69" t="s">
        <v>880</v>
      </c>
      <c r="C69" s="1">
        <v>13166</v>
      </c>
      <c r="D69" s="5">
        <v>36300</v>
      </c>
      <c r="E69" s="12">
        <v>57584298</v>
      </c>
      <c r="F69" s="14">
        <f t="shared" si="2"/>
        <v>6.3038017759633016E-4</v>
      </c>
      <c r="G69" s="14"/>
    </row>
    <row r="70" spans="1:7">
      <c r="B70" t="s">
        <v>881</v>
      </c>
      <c r="C70" s="1">
        <v>12236</v>
      </c>
      <c r="D70" s="5">
        <v>84069</v>
      </c>
      <c r="E70" s="12">
        <v>61574848</v>
      </c>
      <c r="F70" s="14">
        <f t="shared" si="2"/>
        <v>1.3653139671574992E-3</v>
      </c>
      <c r="G70" s="14"/>
    </row>
    <row r="71" spans="1:7">
      <c r="B71" t="s">
        <v>882</v>
      </c>
      <c r="C71" s="1">
        <v>14445</v>
      </c>
      <c r="D71" s="5">
        <v>45624</v>
      </c>
      <c r="E71" s="12">
        <v>72185512</v>
      </c>
      <c r="F71" s="14">
        <f t="shared" si="2"/>
        <v>6.3203818516934537E-4</v>
      </c>
      <c r="G71" s="14"/>
    </row>
    <row r="72" spans="1:7" ht="13.5" thickBot="1">
      <c r="A72" s="48" t="s">
        <v>92</v>
      </c>
      <c r="B72" s="48" t="s">
        <v>870</v>
      </c>
      <c r="C72" s="49">
        <v>1978</v>
      </c>
      <c r="D72" s="28">
        <v>21225</v>
      </c>
      <c r="E72" s="50">
        <v>19876485</v>
      </c>
      <c r="F72" s="51">
        <f t="shared" si="2"/>
        <v>1.0678447421664343E-3</v>
      </c>
      <c r="G72" s="51">
        <f>(F72+F73+F74)/3</f>
        <v>1.1005566005748322E-3</v>
      </c>
    </row>
    <row r="73" spans="1:7" ht="13.5" thickTop="1">
      <c r="B73" t="s">
        <v>871</v>
      </c>
      <c r="C73" s="1">
        <v>6083</v>
      </c>
      <c r="D73" s="5">
        <v>35037</v>
      </c>
      <c r="E73" s="12">
        <v>33197274</v>
      </c>
      <c r="F73" s="14">
        <f t="shared" si="2"/>
        <v>1.0554179840188084E-3</v>
      </c>
      <c r="G73" s="14"/>
    </row>
    <row r="74" spans="1:7">
      <c r="B74" t="s">
        <v>872</v>
      </c>
      <c r="C74" s="1">
        <v>28211</v>
      </c>
      <c r="D74" s="5">
        <v>155000</v>
      </c>
      <c r="E74" s="12">
        <v>131533494</v>
      </c>
      <c r="F74" s="14">
        <f t="shared" ref="F74:F89" si="3">(D74/E74)</f>
        <v>1.1784070755392539E-3</v>
      </c>
      <c r="G74" s="14"/>
    </row>
    <row r="75" spans="1:7" ht="13.5" thickBot="1">
      <c r="A75" s="48" t="s">
        <v>93</v>
      </c>
      <c r="B75" s="48" t="s">
        <v>873</v>
      </c>
      <c r="C75" s="49">
        <v>13087</v>
      </c>
      <c r="D75" s="28">
        <v>83600</v>
      </c>
      <c r="E75" s="50">
        <v>57727660</v>
      </c>
      <c r="F75" s="51">
        <f t="shared" si="3"/>
        <v>1.4481792610336189E-3</v>
      </c>
      <c r="G75" s="51">
        <f>(F75+F76)/2</f>
        <v>1.4232403796829501E-3</v>
      </c>
    </row>
    <row r="76" spans="1:7" ht="13.5" thickTop="1">
      <c r="B76" t="s">
        <v>874</v>
      </c>
      <c r="C76" s="1">
        <v>25440</v>
      </c>
      <c r="D76" s="5">
        <v>166000</v>
      </c>
      <c r="E76" s="12">
        <v>118715456</v>
      </c>
      <c r="F76" s="14">
        <f t="shared" si="3"/>
        <v>1.3983014983322813E-3</v>
      </c>
      <c r="G76" s="14"/>
    </row>
    <row r="77" spans="1:7" ht="13.5" thickBot="1">
      <c r="A77" s="48" t="s">
        <v>94</v>
      </c>
      <c r="B77" s="48" t="s">
        <v>883</v>
      </c>
      <c r="C77" s="49">
        <v>41309</v>
      </c>
      <c r="D77" s="28">
        <v>138773</v>
      </c>
      <c r="E77" s="50">
        <v>240959769</v>
      </c>
      <c r="F77" s="51">
        <f t="shared" si="3"/>
        <v>5.7591771678698774E-4</v>
      </c>
      <c r="G77" s="51">
        <v>5.7600000000000001E-4</v>
      </c>
    </row>
    <row r="78" spans="1:7" ht="14.25" thickTop="1" thickBot="1">
      <c r="A78" s="52" t="s">
        <v>80</v>
      </c>
      <c r="B78" s="52" t="s">
        <v>875</v>
      </c>
      <c r="C78" s="53">
        <v>33392</v>
      </c>
      <c r="D78" s="29">
        <v>192010</v>
      </c>
      <c r="E78" s="54">
        <v>130556651</v>
      </c>
      <c r="F78" s="55">
        <f t="shared" si="3"/>
        <v>1.4707025534838511E-3</v>
      </c>
      <c r="G78" s="55">
        <v>1.4710000000000001E-3</v>
      </c>
    </row>
    <row r="79" spans="1:7" ht="14.25" thickTop="1" thickBot="1">
      <c r="A79" s="52" t="s">
        <v>74</v>
      </c>
      <c r="B79" s="52" t="s">
        <v>894</v>
      </c>
      <c r="C79" s="53">
        <v>14255</v>
      </c>
      <c r="D79" s="29">
        <v>54962</v>
      </c>
      <c r="E79" s="54">
        <v>70262560</v>
      </c>
      <c r="F79" s="55">
        <f t="shared" si="3"/>
        <v>7.8223736795243444E-4</v>
      </c>
      <c r="G79" s="55">
        <v>7.8200000000000003E-4</v>
      </c>
    </row>
    <row r="80" spans="1:7" ht="14.25" thickTop="1" thickBot="1">
      <c r="A80" s="52" t="s">
        <v>105</v>
      </c>
      <c r="B80" s="52" t="s">
        <v>888</v>
      </c>
      <c r="C80" s="53">
        <v>74469</v>
      </c>
      <c r="D80" s="29">
        <v>664421</v>
      </c>
      <c r="E80" s="54">
        <v>357556312</v>
      </c>
      <c r="F80" s="55">
        <f t="shared" si="3"/>
        <v>1.8582275789890126E-3</v>
      </c>
      <c r="G80" s="55">
        <v>1.8580000000000001E-3</v>
      </c>
    </row>
    <row r="81" spans="1:8" ht="14.25" thickTop="1" thickBot="1">
      <c r="A81" s="52" t="s">
        <v>106</v>
      </c>
      <c r="B81" s="52" t="s">
        <v>889</v>
      </c>
      <c r="C81" s="53">
        <v>9601</v>
      </c>
      <c r="D81" s="29">
        <v>42000</v>
      </c>
      <c r="E81" s="54">
        <v>130591805</v>
      </c>
      <c r="F81" s="55">
        <f t="shared" si="3"/>
        <v>3.2161283014657771E-4</v>
      </c>
      <c r="G81" s="55">
        <f>(F81+F82+F83+F84)/4</f>
        <v>4.9560556683351999E-4</v>
      </c>
    </row>
    <row r="82" spans="1:8" ht="13.5" thickTop="1">
      <c r="B82" t="s">
        <v>892</v>
      </c>
      <c r="C82" s="1">
        <v>21650</v>
      </c>
      <c r="D82" s="5">
        <v>70455</v>
      </c>
      <c r="E82" s="12">
        <v>123027067</v>
      </c>
      <c r="F82" s="14">
        <f t="shared" si="3"/>
        <v>5.7267885610895691E-4</v>
      </c>
      <c r="G82" s="14"/>
    </row>
    <row r="83" spans="1:8">
      <c r="B83" t="s">
        <v>890</v>
      </c>
      <c r="C83" s="1">
        <v>37947</v>
      </c>
      <c r="D83" s="5">
        <v>90000</v>
      </c>
      <c r="E83" s="12">
        <v>189795205</v>
      </c>
      <c r="F83" s="14">
        <f t="shared" si="3"/>
        <v>4.7419533069868649E-4</v>
      </c>
      <c r="G83" s="14"/>
    </row>
    <row r="84" spans="1:8">
      <c r="B84" t="s">
        <v>891</v>
      </c>
      <c r="C84" s="1">
        <v>10116</v>
      </c>
      <c r="D84" s="5">
        <v>34000</v>
      </c>
      <c r="E84" s="12">
        <v>55380433</v>
      </c>
      <c r="F84" s="14">
        <f t="shared" si="3"/>
        <v>6.139352503798589E-4</v>
      </c>
      <c r="G84" s="14"/>
    </row>
    <row r="85" spans="1:8" ht="13.5" thickBot="1">
      <c r="A85" s="48" t="s">
        <v>81</v>
      </c>
      <c r="B85" s="48" t="s">
        <v>876</v>
      </c>
      <c r="C85" s="49">
        <v>26449</v>
      </c>
      <c r="D85" s="28">
        <v>121127</v>
      </c>
      <c r="E85" s="50">
        <v>136001397</v>
      </c>
      <c r="F85" s="51">
        <f t="shared" si="3"/>
        <v>8.9063055727287856E-4</v>
      </c>
      <c r="G85" s="51">
        <v>8.9099999999999997E-4</v>
      </c>
    </row>
    <row r="86" spans="1:8" ht="14.25" thickTop="1" thickBot="1">
      <c r="A86" s="48" t="s">
        <v>95</v>
      </c>
      <c r="B86" s="48" t="s">
        <v>884</v>
      </c>
      <c r="C86" s="49">
        <v>49113</v>
      </c>
      <c r="D86" s="28">
        <v>573088</v>
      </c>
      <c r="E86" s="50">
        <v>426514064</v>
      </c>
      <c r="F86" s="51">
        <f t="shared" si="3"/>
        <v>1.3436555752121694E-3</v>
      </c>
      <c r="G86" s="51">
        <v>1.3439999999999999E-3</v>
      </c>
      <c r="H86" s="57"/>
    </row>
    <row r="87" spans="1:8" ht="14.25" thickTop="1" thickBot="1">
      <c r="A87" s="52" t="s">
        <v>101</v>
      </c>
      <c r="B87" s="52" t="s">
        <v>893</v>
      </c>
      <c r="C87" s="53">
        <v>59567</v>
      </c>
      <c r="D87" s="29">
        <v>329088</v>
      </c>
      <c r="E87" s="54">
        <v>278120644</v>
      </c>
      <c r="F87" s="55">
        <f t="shared" si="3"/>
        <v>1.1832562849955143E-3</v>
      </c>
      <c r="G87" s="55">
        <v>1.183E-3</v>
      </c>
      <c r="H87" s="57"/>
    </row>
    <row r="88" spans="1:8" ht="14.25" thickTop="1" thickBot="1">
      <c r="A88" s="52" t="s">
        <v>82</v>
      </c>
      <c r="B88" s="52" t="s">
        <v>877</v>
      </c>
      <c r="C88" s="53">
        <v>21227</v>
      </c>
      <c r="D88" s="29">
        <v>90000</v>
      </c>
      <c r="E88" s="54">
        <v>101917775</v>
      </c>
      <c r="F88" s="55">
        <f t="shared" si="3"/>
        <v>8.8306480395593408E-4</v>
      </c>
      <c r="G88" s="55">
        <v>8.83E-4</v>
      </c>
    </row>
    <row r="89" spans="1:8" ht="14.25" thickTop="1" thickBot="1">
      <c r="A89" s="52" t="s">
        <v>75</v>
      </c>
      <c r="B89" s="52" t="s">
        <v>184</v>
      </c>
      <c r="C89" s="53">
        <v>13337</v>
      </c>
      <c r="D89" s="29">
        <v>23100</v>
      </c>
      <c r="E89" s="54">
        <v>49009726</v>
      </c>
      <c r="F89" s="55">
        <f t="shared" si="3"/>
        <v>4.7133501623738928E-4</v>
      </c>
      <c r="G89" s="55">
        <v>4.7100000000000001E-4</v>
      </c>
    </row>
    <row r="90" spans="1:8" ht="13.5" thickTop="1"/>
    <row r="92" spans="1:8">
      <c r="A92" t="s">
        <v>1040</v>
      </c>
    </row>
    <row r="93" spans="1:8">
      <c r="A93" s="34" t="s">
        <v>1039</v>
      </c>
    </row>
  </sheetData>
  <phoneticPr fontId="2" type="noConversion"/>
  <printOptions horizontalCentered="1"/>
  <pageMargins left="0.75" right="0.75" top="1" bottom="1" header="0.5" footer="0.5"/>
  <pageSetup scale="63" orientation="landscape" r:id="rId1"/>
  <headerFooter alignWithMargins="0">
    <oddHeader>&amp;C&amp;"Arial,Bold"&amp;14County Level Funding for Public Library Systems&amp;10
&amp;"Arial,Regular"&amp;12(sorted alphabetically)</oddHeader>
    <oddFooter>&amp;L&amp;11Mississippi Public Library Statistics, FY04, County Level Funding by System&amp;R&amp;11Page 10</oddFooter>
  </headerFooter>
  <rowBreaks count="1" manualBreakCount="1">
    <brk id="4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P68"/>
  <sheetViews>
    <sheetView topLeftCell="A38" zoomScaleNormal="100" workbookViewId="0">
      <selection activeCell="A41" sqref="A41"/>
    </sheetView>
  </sheetViews>
  <sheetFormatPr defaultRowHeight="12.75"/>
  <cols>
    <col min="1" max="1" width="57.140625" customWidth="1"/>
    <col min="2" max="2" width="15.42578125" style="4" bestFit="1" customWidth="1"/>
    <col min="3" max="4" width="17" style="4" bestFit="1" customWidth="1"/>
    <col min="5" max="5" width="11.5703125" style="4" bestFit="1" customWidth="1"/>
    <col min="6" max="6" width="15.42578125" style="4" bestFit="1" customWidth="1"/>
    <col min="7" max="7" width="13" style="4" bestFit="1" customWidth="1"/>
    <col min="8" max="8" width="11.5703125" style="4" bestFit="1" customWidth="1"/>
    <col min="9" max="9" width="15.42578125" style="4" bestFit="1" customWidth="1"/>
    <col min="10" max="10" width="11.5703125" style="4" bestFit="1" customWidth="1"/>
    <col min="11" max="11" width="15.42578125" style="4" bestFit="1" customWidth="1"/>
    <col min="12" max="12" width="11.5703125" style="4" bestFit="1" customWidth="1"/>
    <col min="13" max="13" width="17" style="4" bestFit="1" customWidth="1"/>
    <col min="14" max="14" width="11.5703125" style="4" bestFit="1" customWidth="1"/>
    <col min="15" max="15" width="15.42578125" style="4" bestFit="1" customWidth="1"/>
    <col min="16" max="16" width="0" hidden="1" customWidth="1"/>
  </cols>
  <sheetData>
    <row r="1" spans="1:16" ht="30">
      <c r="A1" s="32" t="s">
        <v>133</v>
      </c>
      <c r="B1" s="66" t="s">
        <v>134</v>
      </c>
      <c r="C1" s="66" t="s">
        <v>130</v>
      </c>
      <c r="D1" s="67" t="s">
        <v>135</v>
      </c>
      <c r="E1" s="67" t="s">
        <v>136</v>
      </c>
      <c r="F1" s="67" t="s">
        <v>64</v>
      </c>
      <c r="G1" s="67" t="s">
        <v>137</v>
      </c>
      <c r="H1" s="67" t="s">
        <v>138</v>
      </c>
      <c r="I1" s="95" t="s">
        <v>139</v>
      </c>
      <c r="J1" s="67" t="s">
        <v>183</v>
      </c>
      <c r="K1" s="67" t="s">
        <v>55</v>
      </c>
      <c r="L1" s="67" t="s">
        <v>141</v>
      </c>
      <c r="M1" s="67" t="s">
        <v>65</v>
      </c>
      <c r="N1" s="67" t="s">
        <v>142</v>
      </c>
      <c r="O1" s="67" t="s">
        <v>143</v>
      </c>
    </row>
    <row r="2" spans="1:16" s="38" customFormat="1" ht="14.25">
      <c r="A2" s="62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6" ht="15">
      <c r="A3" s="32" t="s">
        <v>67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6" ht="14.25">
      <c r="A4" s="33" t="s">
        <v>68</v>
      </c>
      <c r="B4" s="70">
        <v>0</v>
      </c>
      <c r="C4" s="70">
        <v>74025</v>
      </c>
      <c r="D4" s="70">
        <f>SUM(B4:C4)</f>
        <v>74025</v>
      </c>
      <c r="E4" s="71">
        <f>(D4/P4)</f>
        <v>9.4371494135645086</v>
      </c>
      <c r="F4" s="70">
        <v>4583</v>
      </c>
      <c r="G4" s="70">
        <v>9505</v>
      </c>
      <c r="H4" s="71">
        <f>(G4/P4)</f>
        <v>1.2117542070372258</v>
      </c>
      <c r="I4" s="70">
        <v>39428</v>
      </c>
      <c r="J4" s="71">
        <f>(I4/P4)</f>
        <v>5.026517083120857</v>
      </c>
      <c r="K4" s="70">
        <v>1480</v>
      </c>
      <c r="L4" s="71">
        <f>(K4/P4)</f>
        <v>0.18867924528301888</v>
      </c>
      <c r="M4" s="70">
        <f>SUM(D4+G4+I4+K4)</f>
        <v>124438</v>
      </c>
      <c r="N4" s="71">
        <f>(M4/P4)</f>
        <v>15.86409994900561</v>
      </c>
      <c r="O4" s="70">
        <v>49855</v>
      </c>
      <c r="P4" s="1">
        <v>7844</v>
      </c>
    </row>
    <row r="5" spans="1:16" ht="14.25">
      <c r="A5" s="33" t="s">
        <v>69</v>
      </c>
      <c r="B5" s="70">
        <v>1800</v>
      </c>
      <c r="C5" s="70">
        <v>55772</v>
      </c>
      <c r="D5" s="70">
        <f t="shared" ref="D5:D66" si="0">SUM(B5:C5)</f>
        <v>57572</v>
      </c>
      <c r="E5" s="71">
        <f t="shared" ref="E5:E66" si="1">(D5/P5)</f>
        <v>5.4741846534182752</v>
      </c>
      <c r="F5" s="70">
        <v>0</v>
      </c>
      <c r="G5" s="70">
        <v>3414</v>
      </c>
      <c r="H5" s="71">
        <f t="shared" ref="H5:H66" si="2">(G5/P5)</f>
        <v>0.32461728629837405</v>
      </c>
      <c r="I5" s="70">
        <v>37106</v>
      </c>
      <c r="J5" s="71">
        <f>(I5/P5)</f>
        <v>3.528192450318532</v>
      </c>
      <c r="K5" s="70">
        <v>25</v>
      </c>
      <c r="L5" s="71">
        <f>(K5/P5)</f>
        <v>2.3771037368070743E-3</v>
      </c>
      <c r="M5" s="70">
        <f t="shared" ref="M5:M66" si="3">SUM(D5+G5+I5+K5)</f>
        <v>98117</v>
      </c>
      <c r="N5" s="71">
        <f t="shared" ref="N5:N66" si="4">(M5/P5)</f>
        <v>9.3293714937719887</v>
      </c>
      <c r="O5" s="70">
        <v>0</v>
      </c>
      <c r="P5" s="1">
        <v>10517</v>
      </c>
    </row>
    <row r="6" spans="1:16" ht="14.25">
      <c r="A6" s="33" t="s">
        <v>70</v>
      </c>
      <c r="B6" s="70">
        <v>30500</v>
      </c>
      <c r="C6" s="70">
        <v>47250</v>
      </c>
      <c r="D6" s="70">
        <f t="shared" si="0"/>
        <v>77750</v>
      </c>
      <c r="E6" s="71">
        <f t="shared" si="1"/>
        <v>6.7339338298977998</v>
      </c>
      <c r="F6" s="70">
        <v>10000</v>
      </c>
      <c r="G6" s="70">
        <v>0</v>
      </c>
      <c r="H6" s="71">
        <f t="shared" si="2"/>
        <v>0</v>
      </c>
      <c r="I6" s="70">
        <v>38548</v>
      </c>
      <c r="J6" s="71">
        <f t="shared" ref="J6:J66" si="5">(I6/P6)</f>
        <v>3.3386454183266934</v>
      </c>
      <c r="K6" s="70">
        <v>9212</v>
      </c>
      <c r="L6" s="71">
        <f t="shared" ref="L6:L66" si="6">(K6/P6)</f>
        <v>0.79785206998094582</v>
      </c>
      <c r="M6" s="70">
        <f t="shared" si="3"/>
        <v>125510</v>
      </c>
      <c r="N6" s="71">
        <f t="shared" si="4"/>
        <v>10.870431318205439</v>
      </c>
      <c r="O6" s="70">
        <v>7500</v>
      </c>
      <c r="P6" s="1">
        <v>11546</v>
      </c>
    </row>
    <row r="7" spans="1:16" ht="14.25">
      <c r="A7" s="33" t="s">
        <v>71</v>
      </c>
      <c r="B7" s="70">
        <v>18000</v>
      </c>
      <c r="C7" s="70">
        <v>40000</v>
      </c>
      <c r="D7" s="70">
        <f t="shared" si="0"/>
        <v>58000</v>
      </c>
      <c r="E7" s="71">
        <f t="shared" si="1"/>
        <v>5.4572826496048172</v>
      </c>
      <c r="F7" s="70">
        <v>0</v>
      </c>
      <c r="G7" s="70">
        <v>8380</v>
      </c>
      <c r="H7" s="71">
        <f t="shared" si="2"/>
        <v>0.78848325178773049</v>
      </c>
      <c r="I7" s="70">
        <v>45916</v>
      </c>
      <c r="J7" s="71">
        <f t="shared" si="5"/>
        <v>4.3202860368837035</v>
      </c>
      <c r="K7" s="70">
        <v>8953</v>
      </c>
      <c r="L7" s="71">
        <f t="shared" si="6"/>
        <v>0.84239744072261946</v>
      </c>
      <c r="M7" s="70">
        <f t="shared" si="3"/>
        <v>121249</v>
      </c>
      <c r="N7" s="71">
        <f t="shared" si="4"/>
        <v>11.408449378998871</v>
      </c>
      <c r="O7" s="70">
        <v>0</v>
      </c>
      <c r="P7" s="1">
        <v>10628</v>
      </c>
    </row>
    <row r="8" spans="1:16" ht="14.25">
      <c r="A8" s="33" t="s">
        <v>72</v>
      </c>
      <c r="B8" s="70">
        <v>5000</v>
      </c>
      <c r="C8" s="70">
        <v>34000</v>
      </c>
      <c r="D8" s="70">
        <f t="shared" si="0"/>
        <v>39000</v>
      </c>
      <c r="E8" s="71">
        <f t="shared" si="1"/>
        <v>4.014410705095214</v>
      </c>
      <c r="F8" s="70">
        <v>0</v>
      </c>
      <c r="G8" s="70">
        <v>13414</v>
      </c>
      <c r="H8" s="71">
        <f t="shared" si="2"/>
        <v>1.3807514153371077</v>
      </c>
      <c r="I8" s="70">
        <v>32963</v>
      </c>
      <c r="J8" s="71">
        <f t="shared" si="5"/>
        <v>3.3930005146680391</v>
      </c>
      <c r="K8" s="70">
        <v>4736</v>
      </c>
      <c r="L8" s="71">
        <f t="shared" si="6"/>
        <v>0.48749356664951105</v>
      </c>
      <c r="M8" s="70">
        <f t="shared" si="3"/>
        <v>90113</v>
      </c>
      <c r="N8" s="71">
        <f t="shared" si="4"/>
        <v>9.2756562017498716</v>
      </c>
      <c r="O8" s="70">
        <v>0</v>
      </c>
      <c r="P8" s="1">
        <v>9715</v>
      </c>
    </row>
    <row r="9" spans="1:16" ht="14.25">
      <c r="A9" s="33" t="s">
        <v>73</v>
      </c>
      <c r="B9" s="70">
        <v>7002</v>
      </c>
      <c r="C9" s="70">
        <v>51398</v>
      </c>
      <c r="D9" s="70">
        <f t="shared" si="0"/>
        <v>58400</v>
      </c>
      <c r="E9" s="71">
        <f t="shared" si="1"/>
        <v>4.7545387934543681</v>
      </c>
      <c r="F9" s="70">
        <v>0</v>
      </c>
      <c r="G9" s="70">
        <v>78</v>
      </c>
      <c r="H9" s="71">
        <f t="shared" si="2"/>
        <v>6.3502401693397376E-3</v>
      </c>
      <c r="I9" s="70">
        <v>35667</v>
      </c>
      <c r="J9" s="71">
        <f t="shared" si="5"/>
        <v>2.9037694374338519</v>
      </c>
      <c r="K9" s="70">
        <v>10367</v>
      </c>
      <c r="L9" s="71">
        <f t="shared" si="6"/>
        <v>0.84401204917365469</v>
      </c>
      <c r="M9" s="70">
        <f t="shared" si="3"/>
        <v>104512</v>
      </c>
      <c r="N9" s="71">
        <f t="shared" si="4"/>
        <v>8.5086705202312132</v>
      </c>
      <c r="O9" s="70">
        <v>637</v>
      </c>
      <c r="P9" s="1">
        <v>12283</v>
      </c>
    </row>
    <row r="10" spans="1:16" ht="14.25">
      <c r="A10" s="33" t="s">
        <v>74</v>
      </c>
      <c r="B10" s="70">
        <v>4400</v>
      </c>
      <c r="C10" s="70">
        <v>54962</v>
      </c>
      <c r="D10" s="70">
        <f t="shared" si="0"/>
        <v>59362</v>
      </c>
      <c r="E10" s="71">
        <f t="shared" si="1"/>
        <v>4.1642932304454581</v>
      </c>
      <c r="F10" s="70">
        <v>3050</v>
      </c>
      <c r="G10" s="70">
        <v>13684</v>
      </c>
      <c r="H10" s="71">
        <f t="shared" si="2"/>
        <v>0.95994387934058223</v>
      </c>
      <c r="I10" s="70">
        <v>44454</v>
      </c>
      <c r="J10" s="71">
        <f t="shared" si="5"/>
        <v>3.1184847421957209</v>
      </c>
      <c r="K10" s="70">
        <v>1295</v>
      </c>
      <c r="L10" s="71">
        <f t="shared" si="6"/>
        <v>9.0845317432479838E-2</v>
      </c>
      <c r="M10" s="70">
        <f t="shared" si="3"/>
        <v>118795</v>
      </c>
      <c r="N10" s="71">
        <f t="shared" si="4"/>
        <v>8.3335671694142412</v>
      </c>
      <c r="O10" s="70">
        <v>0</v>
      </c>
      <c r="P10" s="1">
        <v>14255</v>
      </c>
    </row>
    <row r="11" spans="1:16" ht="14.25">
      <c r="A11" s="33" t="s">
        <v>75</v>
      </c>
      <c r="B11" s="70">
        <v>2900</v>
      </c>
      <c r="C11" s="70">
        <v>23100</v>
      </c>
      <c r="D11" s="70">
        <f t="shared" si="0"/>
        <v>26000</v>
      </c>
      <c r="E11" s="71">
        <f t="shared" si="1"/>
        <v>1.9494638974282072</v>
      </c>
      <c r="F11" s="70">
        <v>0</v>
      </c>
      <c r="G11" s="70">
        <v>15812</v>
      </c>
      <c r="H11" s="71">
        <f t="shared" si="2"/>
        <v>1.1855739671590313</v>
      </c>
      <c r="I11" s="70">
        <v>40276</v>
      </c>
      <c r="J11" s="71">
        <f t="shared" si="5"/>
        <v>3.0198695358776337</v>
      </c>
      <c r="K11" s="70">
        <v>6052</v>
      </c>
      <c r="L11" s="71">
        <f t="shared" si="6"/>
        <v>0.4537752118167504</v>
      </c>
      <c r="M11" s="70">
        <f t="shared" si="3"/>
        <v>88140</v>
      </c>
      <c r="N11" s="71">
        <f t="shared" si="4"/>
        <v>6.6086826122816227</v>
      </c>
      <c r="O11" s="70">
        <v>2500</v>
      </c>
      <c r="P11" s="1">
        <v>13337</v>
      </c>
    </row>
    <row r="12" spans="1:16" s="38" customFormat="1" ht="14.25">
      <c r="A12" s="62"/>
      <c r="B12" s="72"/>
      <c r="C12" s="72"/>
      <c r="D12" s="72"/>
      <c r="E12" s="73"/>
      <c r="F12" s="72"/>
      <c r="G12" s="72"/>
      <c r="H12" s="73"/>
      <c r="I12" s="72"/>
      <c r="J12" s="73"/>
      <c r="K12" s="72"/>
      <c r="L12" s="73"/>
      <c r="M12" s="72"/>
      <c r="N12" s="73"/>
      <c r="O12" s="72"/>
      <c r="P12" s="63"/>
    </row>
    <row r="13" spans="1:16" ht="15">
      <c r="A13" s="32" t="s">
        <v>125</v>
      </c>
      <c r="B13" s="70"/>
      <c r="C13" s="70"/>
      <c r="D13" s="70"/>
      <c r="E13" s="71"/>
      <c r="F13" s="70"/>
      <c r="G13" s="70"/>
      <c r="H13" s="71"/>
      <c r="I13" s="70"/>
      <c r="J13" s="71"/>
      <c r="K13" s="70"/>
      <c r="L13" s="71"/>
      <c r="M13" s="70"/>
      <c r="N13" s="71"/>
      <c r="O13" s="70"/>
      <c r="P13" s="1"/>
    </row>
    <row r="14" spans="1:16" ht="14.25">
      <c r="A14" s="33" t="s">
        <v>83</v>
      </c>
      <c r="B14" s="70">
        <v>176583</v>
      </c>
      <c r="C14" s="70">
        <v>280000</v>
      </c>
      <c r="D14" s="70">
        <f t="shared" si="0"/>
        <v>456583</v>
      </c>
      <c r="E14" s="71">
        <f t="shared" si="1"/>
        <v>11.72890978216194</v>
      </c>
      <c r="F14" s="70">
        <v>11898</v>
      </c>
      <c r="G14" s="70">
        <v>0</v>
      </c>
      <c r="H14" s="71">
        <f t="shared" si="2"/>
        <v>0</v>
      </c>
      <c r="I14" s="70">
        <v>103212</v>
      </c>
      <c r="J14" s="71">
        <f t="shared" si="5"/>
        <v>2.6513563501849569</v>
      </c>
      <c r="K14" s="70">
        <v>20662</v>
      </c>
      <c r="L14" s="71">
        <f t="shared" si="6"/>
        <v>0.53077476366625564</v>
      </c>
      <c r="M14" s="70">
        <f t="shared" si="3"/>
        <v>580457</v>
      </c>
      <c r="N14" s="71">
        <f t="shared" si="4"/>
        <v>14.911040896013153</v>
      </c>
      <c r="O14" s="70">
        <v>0</v>
      </c>
      <c r="P14" s="1">
        <v>38928</v>
      </c>
    </row>
    <row r="15" spans="1:16" ht="14.25">
      <c r="A15" s="33" t="s">
        <v>76</v>
      </c>
      <c r="B15" s="70">
        <v>231712</v>
      </c>
      <c r="C15" s="70">
        <v>190500</v>
      </c>
      <c r="D15" s="70">
        <f t="shared" si="0"/>
        <v>422212</v>
      </c>
      <c r="E15" s="71">
        <f t="shared" si="1"/>
        <v>14.458324772275871</v>
      </c>
      <c r="F15" s="70">
        <v>0</v>
      </c>
      <c r="G15" s="70">
        <v>29813</v>
      </c>
      <c r="H15" s="71">
        <f t="shared" si="2"/>
        <v>1.0209232244366824</v>
      </c>
      <c r="I15" s="70">
        <v>82566</v>
      </c>
      <c r="J15" s="71">
        <f t="shared" si="5"/>
        <v>2.8274090815697557</v>
      </c>
      <c r="K15" s="70">
        <v>42649</v>
      </c>
      <c r="L15" s="71">
        <f t="shared" si="6"/>
        <v>1.4604821587562495</v>
      </c>
      <c r="M15" s="70">
        <f t="shared" si="3"/>
        <v>577240</v>
      </c>
      <c r="N15" s="71">
        <f t="shared" si="4"/>
        <v>19.76713923703856</v>
      </c>
      <c r="O15" s="70">
        <v>0</v>
      </c>
      <c r="P15" s="1">
        <v>29202</v>
      </c>
    </row>
    <row r="16" spans="1:16" ht="14.25">
      <c r="A16" s="33" t="s">
        <v>84</v>
      </c>
      <c r="B16" s="70">
        <v>83500</v>
      </c>
      <c r="C16" s="70">
        <v>137921</v>
      </c>
      <c r="D16" s="70">
        <f t="shared" si="0"/>
        <v>221421</v>
      </c>
      <c r="E16" s="71">
        <f t="shared" si="1"/>
        <v>5.7352552645893233</v>
      </c>
      <c r="F16" s="70">
        <v>0</v>
      </c>
      <c r="G16" s="70">
        <v>10000</v>
      </c>
      <c r="H16" s="71">
        <f t="shared" si="2"/>
        <v>0.25902038490429197</v>
      </c>
      <c r="I16" s="70">
        <v>110078</v>
      </c>
      <c r="J16" s="71">
        <f t="shared" si="5"/>
        <v>2.851244592949465</v>
      </c>
      <c r="K16" s="70">
        <v>2000</v>
      </c>
      <c r="L16" s="71">
        <f t="shared" si="6"/>
        <v>5.1804076980858392E-2</v>
      </c>
      <c r="M16" s="70">
        <f t="shared" si="3"/>
        <v>343499</v>
      </c>
      <c r="N16" s="71">
        <f t="shared" si="4"/>
        <v>8.8973243194239391</v>
      </c>
      <c r="O16" s="70">
        <v>0</v>
      </c>
      <c r="P16" s="1">
        <v>38607</v>
      </c>
    </row>
    <row r="17" spans="1:16" ht="14.25">
      <c r="A17" s="33" t="s">
        <v>197</v>
      </c>
      <c r="B17" s="70">
        <v>102560</v>
      </c>
      <c r="C17" s="70">
        <v>143713</v>
      </c>
      <c r="D17" s="70">
        <f t="shared" si="0"/>
        <v>246273</v>
      </c>
      <c r="E17" s="71">
        <f t="shared" si="1"/>
        <v>6.9102107242066273</v>
      </c>
      <c r="F17" s="70">
        <v>0</v>
      </c>
      <c r="G17" s="70">
        <v>9687</v>
      </c>
      <c r="H17" s="71">
        <f t="shared" si="2"/>
        <v>0.2718089733157496</v>
      </c>
      <c r="I17" s="70">
        <v>113969</v>
      </c>
      <c r="J17" s="71">
        <f t="shared" si="5"/>
        <v>3.1978731165296446</v>
      </c>
      <c r="K17" s="70">
        <v>17756</v>
      </c>
      <c r="L17" s="71">
        <f t="shared" si="6"/>
        <v>0.49821824405847526</v>
      </c>
      <c r="M17" s="70">
        <f t="shared" si="3"/>
        <v>387685</v>
      </c>
      <c r="N17" s="71">
        <f t="shared" si="4"/>
        <v>10.878111058110497</v>
      </c>
      <c r="O17" s="70">
        <v>16230</v>
      </c>
      <c r="P17" s="1">
        <v>35639</v>
      </c>
    </row>
    <row r="18" spans="1:16" ht="14.25">
      <c r="A18" s="33" t="s">
        <v>77</v>
      </c>
      <c r="B18" s="70">
        <v>105000</v>
      </c>
      <c r="C18" s="70">
        <v>162297</v>
      </c>
      <c r="D18" s="70">
        <f t="shared" si="0"/>
        <v>267297</v>
      </c>
      <c r="E18" s="71">
        <f t="shared" si="1"/>
        <v>11.756553483462351</v>
      </c>
      <c r="F18" s="70">
        <v>0</v>
      </c>
      <c r="G18" s="70">
        <v>0</v>
      </c>
      <c r="H18" s="71">
        <f t="shared" si="2"/>
        <v>0</v>
      </c>
      <c r="I18" s="70">
        <v>72399</v>
      </c>
      <c r="J18" s="71">
        <f t="shared" si="5"/>
        <v>3.1843332160450388</v>
      </c>
      <c r="K18" s="70">
        <v>28530</v>
      </c>
      <c r="L18" s="71">
        <f t="shared" si="6"/>
        <v>1.2548381421534132</v>
      </c>
      <c r="M18" s="70">
        <f t="shared" si="3"/>
        <v>368226</v>
      </c>
      <c r="N18" s="71">
        <f t="shared" si="4"/>
        <v>16.195724841660802</v>
      </c>
      <c r="O18" s="70">
        <v>0</v>
      </c>
      <c r="P18" s="1">
        <v>22736</v>
      </c>
    </row>
    <row r="19" spans="1:16" ht="14.25">
      <c r="A19" s="33" t="s">
        <v>86</v>
      </c>
      <c r="B19" s="70">
        <v>174217</v>
      </c>
      <c r="C19" s="70">
        <v>166913</v>
      </c>
      <c r="D19" s="70">
        <f t="shared" si="0"/>
        <v>341130</v>
      </c>
      <c r="E19" s="71">
        <f t="shared" si="1"/>
        <v>9.437558789354286</v>
      </c>
      <c r="F19" s="70">
        <v>16460</v>
      </c>
      <c r="G19" s="70">
        <v>3414</v>
      </c>
      <c r="H19" s="71">
        <f t="shared" si="2"/>
        <v>9.4450284955458416E-2</v>
      </c>
      <c r="I19" s="70">
        <v>96167</v>
      </c>
      <c r="J19" s="71">
        <f t="shared" si="5"/>
        <v>2.6605156863830022</v>
      </c>
      <c r="K19" s="70">
        <v>30044</v>
      </c>
      <c r="L19" s="71">
        <f t="shared" si="6"/>
        <v>0.83118464007082393</v>
      </c>
      <c r="M19" s="70">
        <f t="shared" si="3"/>
        <v>470755</v>
      </c>
      <c r="N19" s="71">
        <f t="shared" si="4"/>
        <v>13.02370940076357</v>
      </c>
      <c r="O19" s="70">
        <v>0</v>
      </c>
      <c r="P19" s="1">
        <v>36146</v>
      </c>
    </row>
    <row r="20" spans="1:16" ht="14.25">
      <c r="A20" s="33" t="s">
        <v>78</v>
      </c>
      <c r="B20" s="70">
        <v>32550</v>
      </c>
      <c r="C20" s="70">
        <v>104134</v>
      </c>
      <c r="D20" s="70">
        <f t="shared" si="0"/>
        <v>136684</v>
      </c>
      <c r="E20" s="71">
        <f t="shared" si="1"/>
        <v>4.2052733593822111</v>
      </c>
      <c r="F20" s="70">
        <v>0</v>
      </c>
      <c r="G20" s="70">
        <v>9969</v>
      </c>
      <c r="H20" s="71">
        <f t="shared" si="2"/>
        <v>0.3067101498323232</v>
      </c>
      <c r="I20" s="70">
        <v>97082</v>
      </c>
      <c r="J20" s="71">
        <f t="shared" si="5"/>
        <v>2.9868627511306647</v>
      </c>
      <c r="K20" s="70">
        <v>32060</v>
      </c>
      <c r="L20" s="71">
        <f t="shared" si="6"/>
        <v>0.98637048887794976</v>
      </c>
      <c r="M20" s="70">
        <f t="shared" si="3"/>
        <v>275795</v>
      </c>
      <c r="N20" s="71">
        <f t="shared" si="4"/>
        <v>8.4852167492231487</v>
      </c>
      <c r="O20" s="70">
        <v>6088</v>
      </c>
      <c r="P20" s="1">
        <v>32503</v>
      </c>
    </row>
    <row r="21" spans="1:16" ht="14.25">
      <c r="A21" s="33" t="s">
        <v>89</v>
      </c>
      <c r="B21" s="70">
        <v>10000</v>
      </c>
      <c r="C21" s="70">
        <v>129000</v>
      </c>
      <c r="D21" s="70">
        <f t="shared" si="0"/>
        <v>139000</v>
      </c>
      <c r="E21" s="71">
        <f t="shared" si="1"/>
        <v>3.9157135613273986</v>
      </c>
      <c r="F21" s="70">
        <v>4400</v>
      </c>
      <c r="G21" s="70">
        <v>9943</v>
      </c>
      <c r="H21" s="71">
        <f t="shared" si="2"/>
        <v>0.28010028734013181</v>
      </c>
      <c r="I21" s="70">
        <v>69362</v>
      </c>
      <c r="J21" s="71">
        <f t="shared" si="5"/>
        <v>1.9539692377035327</v>
      </c>
      <c r="K21" s="70">
        <v>26036</v>
      </c>
      <c r="L21" s="71">
        <f t="shared" si="6"/>
        <v>0.73344977181813065</v>
      </c>
      <c r="M21" s="70">
        <f t="shared" si="3"/>
        <v>244341</v>
      </c>
      <c r="N21" s="71">
        <f t="shared" si="4"/>
        <v>6.8832328581891939</v>
      </c>
      <c r="O21" s="70">
        <v>19540</v>
      </c>
      <c r="P21" s="1">
        <v>35498</v>
      </c>
    </row>
    <row r="22" spans="1:16" ht="14.25">
      <c r="A22" s="33" t="s">
        <v>79</v>
      </c>
      <c r="B22" s="70">
        <v>39648</v>
      </c>
      <c r="C22" s="70">
        <v>158802</v>
      </c>
      <c r="D22" s="70">
        <f t="shared" si="0"/>
        <v>198450</v>
      </c>
      <c r="E22" s="71">
        <f t="shared" si="1"/>
        <v>6.7246111619396158</v>
      </c>
      <c r="F22" s="70">
        <v>0</v>
      </c>
      <c r="G22" s="70">
        <v>10249</v>
      </c>
      <c r="H22" s="71">
        <f t="shared" si="2"/>
        <v>0.34729422927044151</v>
      </c>
      <c r="I22" s="70">
        <v>65947</v>
      </c>
      <c r="J22" s="71">
        <f t="shared" si="5"/>
        <v>2.2346582630205685</v>
      </c>
      <c r="K22" s="70">
        <v>0</v>
      </c>
      <c r="L22" s="71">
        <f t="shared" si="6"/>
        <v>0</v>
      </c>
      <c r="M22" s="70">
        <f t="shared" si="3"/>
        <v>274646</v>
      </c>
      <c r="N22" s="71">
        <f t="shared" si="4"/>
        <v>9.3065636542306258</v>
      </c>
      <c r="O22" s="70">
        <v>0</v>
      </c>
      <c r="P22" s="1">
        <v>29511</v>
      </c>
    </row>
    <row r="23" spans="1:16" ht="14.25">
      <c r="A23" s="33" t="s">
        <v>92</v>
      </c>
      <c r="B23" s="70">
        <v>59286</v>
      </c>
      <c r="C23" s="70">
        <v>211262</v>
      </c>
      <c r="D23" s="70">
        <f t="shared" si="0"/>
        <v>270548</v>
      </c>
      <c r="E23" s="71">
        <f t="shared" si="1"/>
        <v>7.4588663431848259</v>
      </c>
      <c r="F23" s="70">
        <v>0</v>
      </c>
      <c r="G23" s="70">
        <v>13571</v>
      </c>
      <c r="H23" s="71">
        <f t="shared" si="2"/>
        <v>0.37414534627260698</v>
      </c>
      <c r="I23" s="70">
        <v>100448</v>
      </c>
      <c r="J23" s="71">
        <f t="shared" si="5"/>
        <v>2.7692986325540363</v>
      </c>
      <c r="K23" s="70">
        <v>87575</v>
      </c>
      <c r="L23" s="71">
        <f t="shared" si="6"/>
        <v>2.414396779885311</v>
      </c>
      <c r="M23" s="70">
        <f t="shared" si="3"/>
        <v>472142</v>
      </c>
      <c r="N23" s="71">
        <f t="shared" si="4"/>
        <v>13.016707101896779</v>
      </c>
      <c r="O23" s="70">
        <v>18950</v>
      </c>
      <c r="P23" s="1">
        <v>36272</v>
      </c>
    </row>
    <row r="24" spans="1:16" ht="14.25">
      <c r="A24" s="33" t="s">
        <v>93</v>
      </c>
      <c r="B24" s="70">
        <v>41000</v>
      </c>
      <c r="C24" s="70">
        <v>249600</v>
      </c>
      <c r="D24" s="70">
        <f t="shared" si="0"/>
        <v>290600</v>
      </c>
      <c r="E24" s="71">
        <f t="shared" si="1"/>
        <v>7.542762218703766</v>
      </c>
      <c r="F24" s="70">
        <v>0</v>
      </c>
      <c r="G24" s="70">
        <v>4730</v>
      </c>
      <c r="H24" s="71">
        <f t="shared" si="2"/>
        <v>0.12277104368365042</v>
      </c>
      <c r="I24" s="70">
        <v>112580</v>
      </c>
      <c r="J24" s="71">
        <f t="shared" si="5"/>
        <v>2.9221065746100137</v>
      </c>
      <c r="K24" s="70">
        <v>17985</v>
      </c>
      <c r="L24" s="71">
        <f t="shared" si="6"/>
        <v>0.46681548005294987</v>
      </c>
      <c r="M24" s="70">
        <f t="shared" si="3"/>
        <v>425895</v>
      </c>
      <c r="N24" s="71">
        <f t="shared" si="4"/>
        <v>11.05445531705038</v>
      </c>
      <c r="O24" s="70">
        <v>0</v>
      </c>
      <c r="P24" s="1">
        <v>38527</v>
      </c>
    </row>
    <row r="25" spans="1:16" ht="14.25">
      <c r="A25" s="33" t="s">
        <v>80</v>
      </c>
      <c r="B25" s="70">
        <v>85943</v>
      </c>
      <c r="C25" s="70">
        <v>192010</v>
      </c>
      <c r="D25" s="70">
        <f t="shared" si="0"/>
        <v>277953</v>
      </c>
      <c r="E25" s="71">
        <f t="shared" si="1"/>
        <v>8.3239398658361292</v>
      </c>
      <c r="F25" s="70">
        <v>9098</v>
      </c>
      <c r="G25" s="70">
        <v>27683</v>
      </c>
      <c r="H25" s="71">
        <f t="shared" si="2"/>
        <v>0.82903090560613324</v>
      </c>
      <c r="I25" s="70">
        <v>98875</v>
      </c>
      <c r="J25" s="71">
        <f t="shared" si="5"/>
        <v>2.9610385721130812</v>
      </c>
      <c r="K25" s="70">
        <v>50851</v>
      </c>
      <c r="L25" s="71">
        <f t="shared" si="6"/>
        <v>1.5228497843794921</v>
      </c>
      <c r="M25" s="70">
        <f t="shared" si="3"/>
        <v>455362</v>
      </c>
      <c r="N25" s="71">
        <f t="shared" si="4"/>
        <v>13.636859127934835</v>
      </c>
      <c r="O25" s="70">
        <v>0</v>
      </c>
      <c r="P25" s="1">
        <v>33392</v>
      </c>
    </row>
    <row r="26" spans="1:16" ht="14.25">
      <c r="A26" s="33" t="s">
        <v>81</v>
      </c>
      <c r="B26" s="70">
        <v>15000</v>
      </c>
      <c r="C26" s="70">
        <v>121127</v>
      </c>
      <c r="D26" s="70">
        <f t="shared" si="0"/>
        <v>136127</v>
      </c>
      <c r="E26" s="71">
        <f t="shared" si="1"/>
        <v>5.1467730348973495</v>
      </c>
      <c r="F26" s="70">
        <v>0</v>
      </c>
      <c r="G26" s="70">
        <v>0</v>
      </c>
      <c r="H26" s="71">
        <f t="shared" si="2"/>
        <v>0</v>
      </c>
      <c r="I26" s="70">
        <v>66112</v>
      </c>
      <c r="J26" s="71">
        <f t="shared" si="5"/>
        <v>2.499603009565579</v>
      </c>
      <c r="K26" s="70">
        <v>15812</v>
      </c>
      <c r="L26" s="71">
        <f t="shared" si="6"/>
        <v>0.59782978562516542</v>
      </c>
      <c r="M26" s="70">
        <f t="shared" si="3"/>
        <v>218051</v>
      </c>
      <c r="N26" s="71">
        <f t="shared" si="4"/>
        <v>8.2442058300880934</v>
      </c>
      <c r="O26" s="70">
        <v>5000</v>
      </c>
      <c r="P26" s="1">
        <v>26449</v>
      </c>
    </row>
    <row r="27" spans="1:16" ht="14.25">
      <c r="A27" s="33" t="s">
        <v>82</v>
      </c>
      <c r="B27" s="70">
        <v>77575</v>
      </c>
      <c r="C27" s="70">
        <v>90000</v>
      </c>
      <c r="D27" s="70">
        <f t="shared" si="0"/>
        <v>167575</v>
      </c>
      <c r="E27" s="71">
        <f t="shared" si="1"/>
        <v>7.8944269091251709</v>
      </c>
      <c r="F27" s="70">
        <v>5000</v>
      </c>
      <c r="G27" s="70">
        <v>10193</v>
      </c>
      <c r="H27" s="71">
        <f t="shared" si="2"/>
        <v>0.48019032364441511</v>
      </c>
      <c r="I27" s="70">
        <v>68318</v>
      </c>
      <c r="J27" s="71">
        <f t="shared" si="5"/>
        <v>3.2184482027606349</v>
      </c>
      <c r="K27" s="70">
        <v>23570</v>
      </c>
      <c r="L27" s="71">
        <f t="shared" si="6"/>
        <v>1.1103782917981815</v>
      </c>
      <c r="M27" s="70">
        <f t="shared" si="3"/>
        <v>269656</v>
      </c>
      <c r="N27" s="71">
        <f t="shared" si="4"/>
        <v>12.703443727328402</v>
      </c>
      <c r="O27" s="70">
        <v>57472</v>
      </c>
      <c r="P27" s="1">
        <v>21227</v>
      </c>
    </row>
    <row r="28" spans="1:16" s="38" customFormat="1" ht="14.25">
      <c r="A28" s="62"/>
      <c r="B28" s="72"/>
      <c r="C28" s="72"/>
      <c r="D28" s="72"/>
      <c r="E28" s="73"/>
      <c r="F28" s="72"/>
      <c r="G28" s="72"/>
      <c r="H28" s="73"/>
      <c r="I28" s="72"/>
      <c r="J28" s="73"/>
      <c r="K28" s="72"/>
      <c r="L28" s="73"/>
      <c r="M28" s="72"/>
      <c r="N28" s="73"/>
      <c r="O28" s="72"/>
      <c r="P28" s="63"/>
    </row>
    <row r="29" spans="1:16" ht="15">
      <c r="A29" s="32" t="s">
        <v>126</v>
      </c>
      <c r="B29" s="70"/>
      <c r="C29" s="70"/>
      <c r="D29" s="70"/>
      <c r="E29" s="71"/>
      <c r="F29" s="70"/>
      <c r="G29" s="70"/>
      <c r="H29" s="71"/>
      <c r="I29" s="70"/>
      <c r="J29" s="71"/>
      <c r="K29" s="70"/>
      <c r="L29" s="71"/>
      <c r="M29" s="70"/>
      <c r="N29" s="71"/>
      <c r="O29" s="70"/>
    </row>
    <row r="30" spans="1:16" ht="14.25">
      <c r="A30" s="33" t="s">
        <v>87</v>
      </c>
      <c r="B30" s="70">
        <v>359207</v>
      </c>
      <c r="C30" s="70">
        <v>808106</v>
      </c>
      <c r="D30" s="70">
        <f t="shared" si="0"/>
        <v>1167313</v>
      </c>
      <c r="E30" s="71">
        <f t="shared" si="1"/>
        <v>25.413384712516056</v>
      </c>
      <c r="F30" s="70">
        <v>3460</v>
      </c>
      <c r="G30" s="70">
        <v>17147</v>
      </c>
      <c r="H30" s="71">
        <f t="shared" si="2"/>
        <v>0.37330459582435288</v>
      </c>
      <c r="I30" s="70">
        <v>169554</v>
      </c>
      <c r="J30" s="71">
        <f t="shared" si="5"/>
        <v>3.6913330285415715</v>
      </c>
      <c r="K30" s="70">
        <v>80333</v>
      </c>
      <c r="L30" s="71">
        <f t="shared" si="6"/>
        <v>1.7489169007031982</v>
      </c>
      <c r="M30" s="70">
        <f t="shared" si="3"/>
        <v>1434347</v>
      </c>
      <c r="N30" s="71">
        <f t="shared" si="4"/>
        <v>31.226939237585178</v>
      </c>
      <c r="O30" s="70">
        <v>331975</v>
      </c>
      <c r="P30" s="1">
        <v>45933</v>
      </c>
    </row>
    <row r="31" spans="1:16" ht="14.25">
      <c r="A31" s="33" t="s">
        <v>88</v>
      </c>
      <c r="B31" s="70">
        <v>0</v>
      </c>
      <c r="C31" s="70">
        <v>244975</v>
      </c>
      <c r="D31" s="70">
        <f t="shared" si="0"/>
        <v>244975</v>
      </c>
      <c r="E31" s="71">
        <f t="shared" si="1"/>
        <v>5.6625907262724793</v>
      </c>
      <c r="F31" s="70">
        <v>60974</v>
      </c>
      <c r="G31" s="70">
        <v>10000</v>
      </c>
      <c r="H31" s="71">
        <f t="shared" si="2"/>
        <v>0.23114973880079515</v>
      </c>
      <c r="I31" s="70">
        <v>92047</v>
      </c>
      <c r="J31" s="71">
        <f t="shared" si="5"/>
        <v>2.1276640007396792</v>
      </c>
      <c r="K31" s="70">
        <v>25057</v>
      </c>
      <c r="L31" s="71">
        <f t="shared" si="6"/>
        <v>0.57919190051315239</v>
      </c>
      <c r="M31" s="70">
        <f t="shared" si="3"/>
        <v>372079</v>
      </c>
      <c r="N31" s="71">
        <f t="shared" si="4"/>
        <v>8.6005963663261067</v>
      </c>
      <c r="O31" s="70">
        <v>0</v>
      </c>
      <c r="P31" s="1">
        <v>43262</v>
      </c>
    </row>
    <row r="32" spans="1:16" ht="14.25">
      <c r="A32" s="33" t="s">
        <v>99</v>
      </c>
      <c r="B32" s="70">
        <v>105836</v>
      </c>
      <c r="C32" s="70">
        <v>312150</v>
      </c>
      <c r="D32" s="70">
        <f t="shared" si="0"/>
        <v>417986</v>
      </c>
      <c r="E32" s="71">
        <f t="shared" si="1"/>
        <v>7.5235523876379213</v>
      </c>
      <c r="F32" s="70">
        <v>0</v>
      </c>
      <c r="G32" s="70">
        <v>11871</v>
      </c>
      <c r="H32" s="71">
        <f t="shared" si="2"/>
        <v>0.21367244451644257</v>
      </c>
      <c r="I32" s="70">
        <v>181583</v>
      </c>
      <c r="J32" s="71">
        <f t="shared" si="5"/>
        <v>3.2684090213654446</v>
      </c>
      <c r="K32" s="70">
        <v>62688</v>
      </c>
      <c r="L32" s="71">
        <f t="shared" si="6"/>
        <v>1.1283546627787677</v>
      </c>
      <c r="M32" s="70">
        <f t="shared" si="3"/>
        <v>674128</v>
      </c>
      <c r="N32" s="71">
        <f t="shared" si="4"/>
        <v>12.133988516298576</v>
      </c>
      <c r="O32" s="70">
        <v>16486</v>
      </c>
      <c r="P32" s="1">
        <v>55557</v>
      </c>
    </row>
    <row r="33" spans="1:16" ht="14.25">
      <c r="A33" s="33" t="s">
        <v>90</v>
      </c>
      <c r="B33" s="70">
        <v>255000</v>
      </c>
      <c r="C33" s="70">
        <v>72000</v>
      </c>
      <c r="D33" s="70">
        <f t="shared" si="0"/>
        <v>327000</v>
      </c>
      <c r="E33" s="71">
        <f t="shared" si="1"/>
        <v>7.6450097023823442</v>
      </c>
      <c r="F33" s="70">
        <v>4920</v>
      </c>
      <c r="G33" s="70">
        <v>7436</v>
      </c>
      <c r="H33" s="71">
        <f t="shared" si="2"/>
        <v>0.17384798821686578</v>
      </c>
      <c r="I33" s="70">
        <v>125010</v>
      </c>
      <c r="J33" s="71">
        <f t="shared" si="5"/>
        <v>2.922638112828186</v>
      </c>
      <c r="K33" s="70">
        <v>13841</v>
      </c>
      <c r="L33" s="71">
        <f t="shared" si="6"/>
        <v>0.32359198559839153</v>
      </c>
      <c r="M33" s="70">
        <f t="shared" si="3"/>
        <v>473287</v>
      </c>
      <c r="N33" s="71">
        <f t="shared" si="4"/>
        <v>11.065087789025787</v>
      </c>
      <c r="O33" s="70">
        <v>53471</v>
      </c>
      <c r="P33" s="1">
        <v>42773</v>
      </c>
    </row>
    <row r="34" spans="1:16" ht="14.25">
      <c r="A34" s="33" t="s">
        <v>91</v>
      </c>
      <c r="B34" s="70">
        <v>142543</v>
      </c>
      <c r="C34" s="70">
        <v>266000</v>
      </c>
      <c r="D34" s="70">
        <f t="shared" si="0"/>
        <v>408543</v>
      </c>
      <c r="E34" s="71">
        <f t="shared" si="1"/>
        <v>7.8816050930838237</v>
      </c>
      <c r="F34" s="70">
        <v>6000</v>
      </c>
      <c r="G34" s="70">
        <v>5000</v>
      </c>
      <c r="H34" s="71">
        <f t="shared" si="2"/>
        <v>9.6459920902864857E-2</v>
      </c>
      <c r="I34" s="70">
        <v>128615</v>
      </c>
      <c r="J34" s="71">
        <f t="shared" si="5"/>
        <v>2.4812385453843926</v>
      </c>
      <c r="K34" s="70">
        <v>48176</v>
      </c>
      <c r="L34" s="71">
        <f t="shared" si="6"/>
        <v>0.92941062988328349</v>
      </c>
      <c r="M34" s="70">
        <f t="shared" si="3"/>
        <v>590334</v>
      </c>
      <c r="N34" s="71">
        <f t="shared" si="4"/>
        <v>11.388714189254365</v>
      </c>
      <c r="O34" s="70">
        <v>141091</v>
      </c>
      <c r="P34" s="1">
        <v>51835</v>
      </c>
    </row>
    <row r="35" spans="1:16" ht="14.25">
      <c r="A35" s="33" t="s">
        <v>94</v>
      </c>
      <c r="B35" s="70">
        <v>176067</v>
      </c>
      <c r="C35" s="70">
        <v>138773</v>
      </c>
      <c r="D35" s="70">
        <f t="shared" si="0"/>
        <v>314840</v>
      </c>
      <c r="E35" s="71">
        <f t="shared" si="1"/>
        <v>7.6215836742598464</v>
      </c>
      <c r="F35" s="70">
        <v>0</v>
      </c>
      <c r="G35" s="70">
        <v>10000</v>
      </c>
      <c r="H35" s="71">
        <f t="shared" si="2"/>
        <v>0.24207799753080442</v>
      </c>
      <c r="I35" s="70">
        <v>93888</v>
      </c>
      <c r="J35" s="71">
        <f t="shared" si="5"/>
        <v>2.2728219032172166</v>
      </c>
      <c r="K35" s="70">
        <v>57482</v>
      </c>
      <c r="L35" s="71">
        <f t="shared" si="6"/>
        <v>1.3915127454065701</v>
      </c>
      <c r="M35" s="70">
        <f t="shared" si="3"/>
        <v>476210</v>
      </c>
      <c r="N35" s="71">
        <f t="shared" si="4"/>
        <v>11.527996320414438</v>
      </c>
      <c r="O35" s="70">
        <v>0</v>
      </c>
      <c r="P35" s="1">
        <v>41309</v>
      </c>
    </row>
    <row r="36" spans="1:16" ht="14.25">
      <c r="A36" s="33" t="s">
        <v>95</v>
      </c>
      <c r="B36" s="70">
        <v>0</v>
      </c>
      <c r="C36" s="70">
        <v>551088</v>
      </c>
      <c r="D36" s="70">
        <f t="shared" si="0"/>
        <v>551088</v>
      </c>
      <c r="E36" s="71">
        <f t="shared" si="1"/>
        <v>11.220817298882169</v>
      </c>
      <c r="F36" s="70">
        <v>22000</v>
      </c>
      <c r="G36" s="70">
        <v>11477</v>
      </c>
      <c r="H36" s="71">
        <f t="shared" si="2"/>
        <v>0.23368558222873781</v>
      </c>
      <c r="I36" s="70">
        <v>111831</v>
      </c>
      <c r="J36" s="71">
        <f t="shared" si="5"/>
        <v>2.2770142324842708</v>
      </c>
      <c r="K36" s="70">
        <v>50395</v>
      </c>
      <c r="L36" s="71">
        <f t="shared" si="6"/>
        <v>1.0261030684340195</v>
      </c>
      <c r="M36" s="70">
        <f t="shared" si="3"/>
        <v>724791</v>
      </c>
      <c r="N36" s="71">
        <f t="shared" si="4"/>
        <v>14.757620182029198</v>
      </c>
      <c r="O36" s="70">
        <v>214164</v>
      </c>
      <c r="P36" s="1">
        <v>49113</v>
      </c>
    </row>
    <row r="37" spans="1:16" ht="14.25">
      <c r="A37" s="33" t="s">
        <v>101</v>
      </c>
      <c r="B37" s="70">
        <v>267172</v>
      </c>
      <c r="C37" s="70">
        <v>329088</v>
      </c>
      <c r="D37" s="70">
        <f>SUM(B37:C37)</f>
        <v>596260</v>
      </c>
      <c r="E37" s="71">
        <f>(D37/P37)</f>
        <v>10.009904813067639</v>
      </c>
      <c r="F37" s="70">
        <v>0</v>
      </c>
      <c r="G37" s="70">
        <v>13740</v>
      </c>
      <c r="H37" s="71">
        <f>(G37/P37)</f>
        <v>0.23066462974465729</v>
      </c>
      <c r="I37" s="70">
        <v>158206</v>
      </c>
      <c r="J37" s="71">
        <f>(I37/P37)</f>
        <v>2.6559336545402656</v>
      </c>
      <c r="K37" s="70">
        <v>44676</v>
      </c>
      <c r="L37" s="71">
        <f>(K37/P37)</f>
        <v>0.75001259086406902</v>
      </c>
      <c r="M37" s="70">
        <f>SUM(D37+G37+I37+K37)</f>
        <v>812882</v>
      </c>
      <c r="N37" s="71">
        <f>(M37/P37)</f>
        <v>13.646515688216629</v>
      </c>
      <c r="O37" s="70">
        <v>0</v>
      </c>
      <c r="P37" s="1">
        <v>59567</v>
      </c>
    </row>
    <row r="38" spans="1:16" s="38" customFormat="1" ht="14.25">
      <c r="A38" s="62"/>
      <c r="B38" s="72"/>
      <c r="C38" s="72"/>
      <c r="D38" s="72"/>
      <c r="E38" s="73"/>
      <c r="F38" s="72"/>
      <c r="G38" s="72"/>
      <c r="H38" s="73"/>
      <c r="I38" s="72"/>
      <c r="J38" s="73"/>
      <c r="K38" s="72"/>
      <c r="L38" s="73"/>
      <c r="M38" s="72"/>
      <c r="N38" s="73"/>
      <c r="O38" s="72"/>
      <c r="P38" s="63"/>
    </row>
    <row r="39" spans="1:16" ht="15">
      <c r="A39" s="32" t="s">
        <v>127</v>
      </c>
      <c r="B39" s="70"/>
      <c r="C39" s="70"/>
      <c r="D39" s="70"/>
      <c r="E39" s="71"/>
      <c r="F39" s="70"/>
      <c r="G39" s="70"/>
      <c r="H39" s="71"/>
      <c r="I39" s="70"/>
      <c r="J39" s="71"/>
      <c r="K39" s="70"/>
      <c r="L39" s="71"/>
      <c r="M39" s="70"/>
      <c r="N39" s="71"/>
      <c r="O39" s="70"/>
      <c r="P39" s="1"/>
    </row>
    <row r="40" spans="1:16" ht="14.25">
      <c r="A40" s="33" t="s">
        <v>96</v>
      </c>
      <c r="B40" s="70">
        <v>216089</v>
      </c>
      <c r="C40" s="70">
        <v>291582</v>
      </c>
      <c r="D40" s="70">
        <f t="shared" si="0"/>
        <v>507671</v>
      </c>
      <c r="E40" s="71">
        <f t="shared" si="1"/>
        <v>8.3930596657132934</v>
      </c>
      <c r="F40" s="70">
        <v>900</v>
      </c>
      <c r="G40" s="70">
        <v>542</v>
      </c>
      <c r="H40" s="71">
        <f t="shared" si="2"/>
        <v>8.9606031047993785E-3</v>
      </c>
      <c r="I40" s="70">
        <v>144693</v>
      </c>
      <c r="J40" s="71">
        <f t="shared" si="5"/>
        <v>2.3921338469423183</v>
      </c>
      <c r="K40" s="70">
        <v>37591</v>
      </c>
      <c r="L40" s="71">
        <f t="shared" si="6"/>
        <v>0.62147238249541226</v>
      </c>
      <c r="M40" s="70">
        <f t="shared" si="3"/>
        <v>690497</v>
      </c>
      <c r="N40" s="71">
        <f t="shared" si="4"/>
        <v>11.415626498255824</v>
      </c>
      <c r="O40" s="70">
        <v>7994</v>
      </c>
      <c r="P40" s="1">
        <v>60487</v>
      </c>
    </row>
    <row r="41" spans="1:16" ht="14.25">
      <c r="A41" s="33" t="s">
        <v>97</v>
      </c>
      <c r="B41" s="70">
        <v>109350</v>
      </c>
      <c r="C41" s="70">
        <v>269670</v>
      </c>
      <c r="D41" s="70">
        <f t="shared" si="0"/>
        <v>379020</v>
      </c>
      <c r="E41" s="71">
        <f t="shared" si="1"/>
        <v>6.0856440969155923</v>
      </c>
      <c r="F41" s="70">
        <v>0</v>
      </c>
      <c r="G41" s="70">
        <v>20775</v>
      </c>
      <c r="H41" s="71">
        <f t="shared" si="2"/>
        <v>0.33356882516337244</v>
      </c>
      <c r="I41" s="70">
        <v>161117</v>
      </c>
      <c r="J41" s="71">
        <f t="shared" si="5"/>
        <v>2.5869366259372844</v>
      </c>
      <c r="K41" s="70">
        <v>44468</v>
      </c>
      <c r="L41" s="71">
        <f t="shared" si="6"/>
        <v>0.7139898203304379</v>
      </c>
      <c r="M41" s="70">
        <f t="shared" si="3"/>
        <v>605380</v>
      </c>
      <c r="N41" s="71">
        <f t="shared" si="4"/>
        <v>9.7201393683466861</v>
      </c>
      <c r="O41" s="70">
        <v>26775</v>
      </c>
      <c r="P41" s="1">
        <v>62281</v>
      </c>
    </row>
    <row r="42" spans="1:16" ht="14.25">
      <c r="A42" s="33" t="s">
        <v>98</v>
      </c>
      <c r="B42" s="70">
        <v>127121</v>
      </c>
      <c r="C42" s="70">
        <v>210000</v>
      </c>
      <c r="D42" s="70">
        <f t="shared" si="0"/>
        <v>337121</v>
      </c>
      <c r="E42" s="71">
        <f t="shared" si="1"/>
        <v>5.1341872011208922</v>
      </c>
      <c r="F42" s="70">
        <v>7300</v>
      </c>
      <c r="G42" s="70">
        <v>10378</v>
      </c>
      <c r="H42" s="71">
        <f t="shared" si="2"/>
        <v>0.15805184124760135</v>
      </c>
      <c r="I42" s="70">
        <v>130157</v>
      </c>
      <c r="J42" s="71">
        <f t="shared" si="5"/>
        <v>1.9822271633517103</v>
      </c>
      <c r="K42" s="70">
        <v>59213</v>
      </c>
      <c r="L42" s="71">
        <f t="shared" si="6"/>
        <v>0.90178489841917697</v>
      </c>
      <c r="M42" s="70">
        <f t="shared" si="3"/>
        <v>536869</v>
      </c>
      <c r="N42" s="71">
        <f t="shared" si="4"/>
        <v>8.1762511041393804</v>
      </c>
      <c r="O42" s="70">
        <v>90352</v>
      </c>
      <c r="P42" s="1">
        <v>65662</v>
      </c>
    </row>
    <row r="43" spans="1:16" ht="14.25">
      <c r="A43" s="33" t="s">
        <v>103</v>
      </c>
      <c r="B43" s="70">
        <v>0</v>
      </c>
      <c r="C43" s="70">
        <v>796834</v>
      </c>
      <c r="D43" s="70">
        <f t="shared" si="0"/>
        <v>796834</v>
      </c>
      <c r="E43" s="71">
        <f t="shared" si="1"/>
        <v>10.288499528722127</v>
      </c>
      <c r="F43" s="70">
        <v>0</v>
      </c>
      <c r="G43" s="70">
        <v>0</v>
      </c>
      <c r="H43" s="71">
        <f t="shared" si="2"/>
        <v>0</v>
      </c>
      <c r="I43" s="70">
        <v>174939</v>
      </c>
      <c r="J43" s="71">
        <f t="shared" si="5"/>
        <v>2.2587638316827849</v>
      </c>
      <c r="K43" s="70">
        <v>117008</v>
      </c>
      <c r="L43" s="71">
        <f t="shared" si="6"/>
        <v>1.5107748324703998</v>
      </c>
      <c r="M43" s="70">
        <f t="shared" si="3"/>
        <v>1088781</v>
      </c>
      <c r="N43" s="71">
        <f t="shared" si="4"/>
        <v>14.058038192875312</v>
      </c>
      <c r="O43" s="70">
        <v>1858</v>
      </c>
      <c r="P43" s="1">
        <v>77449</v>
      </c>
    </row>
    <row r="44" spans="1:16" ht="14.25">
      <c r="A44" s="33" t="s">
        <v>100</v>
      </c>
      <c r="B44" s="70">
        <v>7894</v>
      </c>
      <c r="C44" s="70">
        <v>241456</v>
      </c>
      <c r="D44" s="70">
        <f>SUM(B44:C44)</f>
        <v>249350</v>
      </c>
      <c r="E44" s="71">
        <f>(D44/P44)</f>
        <v>4.1508523105606603</v>
      </c>
      <c r="F44" s="70">
        <v>0</v>
      </c>
      <c r="G44" s="70">
        <v>0</v>
      </c>
      <c r="H44" s="71">
        <f>(G44/P44)</f>
        <v>0</v>
      </c>
      <c r="I44" s="70">
        <v>188596</v>
      </c>
      <c r="J44" s="71">
        <f>(I44/P44)</f>
        <v>3.1394992675456121</v>
      </c>
      <c r="K44" s="70">
        <v>68265</v>
      </c>
      <c r="L44" s="71">
        <f>(K44/P44)</f>
        <v>1.1363863363963245</v>
      </c>
      <c r="M44" s="70">
        <f>SUM(D44+G44+I44+K44)</f>
        <v>506211</v>
      </c>
      <c r="N44" s="71">
        <f>(M44/P44)</f>
        <v>8.4267379145025973</v>
      </c>
      <c r="O44" s="70">
        <v>174902</v>
      </c>
      <c r="P44" s="1">
        <v>60072</v>
      </c>
    </row>
    <row r="45" spans="1:16" ht="14.25">
      <c r="A45" s="33" t="s">
        <v>104</v>
      </c>
      <c r="B45" s="70">
        <v>70592</v>
      </c>
      <c r="C45" s="70">
        <v>435814</v>
      </c>
      <c r="D45" s="70">
        <f t="shared" si="0"/>
        <v>506406</v>
      </c>
      <c r="E45" s="71">
        <f t="shared" si="1"/>
        <v>7.4613015868338461</v>
      </c>
      <c r="F45" s="70">
        <v>0</v>
      </c>
      <c r="G45" s="70">
        <v>57</v>
      </c>
      <c r="H45" s="71">
        <f t="shared" si="2"/>
        <v>8.3982849818037156E-4</v>
      </c>
      <c r="I45" s="70">
        <v>187075</v>
      </c>
      <c r="J45" s="71">
        <f t="shared" si="5"/>
        <v>2.7563318648612811</v>
      </c>
      <c r="K45" s="70">
        <v>47812</v>
      </c>
      <c r="L45" s="71">
        <f t="shared" si="6"/>
        <v>0.70445403780701621</v>
      </c>
      <c r="M45" s="70">
        <f t="shared" si="3"/>
        <v>741350</v>
      </c>
      <c r="N45" s="71">
        <f t="shared" si="4"/>
        <v>10.922927318000324</v>
      </c>
      <c r="O45" s="70">
        <v>15478</v>
      </c>
      <c r="P45" s="1">
        <v>67871</v>
      </c>
    </row>
    <row r="46" spans="1:16" ht="14.25">
      <c r="A46" s="33" t="s">
        <v>105</v>
      </c>
      <c r="B46" s="70">
        <v>660288</v>
      </c>
      <c r="C46" s="70">
        <v>664421</v>
      </c>
      <c r="D46" s="70">
        <f t="shared" si="0"/>
        <v>1324709</v>
      </c>
      <c r="E46" s="71">
        <f t="shared" si="1"/>
        <v>17.788730881306314</v>
      </c>
      <c r="F46" s="70">
        <v>0</v>
      </c>
      <c r="G46" s="70">
        <v>27294</v>
      </c>
      <c r="H46" s="71">
        <f t="shared" si="2"/>
        <v>0.36651492567377031</v>
      </c>
      <c r="I46" s="70">
        <v>202528</v>
      </c>
      <c r="J46" s="71">
        <f t="shared" si="5"/>
        <v>2.7196283017094363</v>
      </c>
      <c r="K46" s="70">
        <v>110913</v>
      </c>
      <c r="L46" s="71">
        <f t="shared" si="6"/>
        <v>1.4893848447004794</v>
      </c>
      <c r="M46" s="70">
        <f t="shared" si="3"/>
        <v>1665444</v>
      </c>
      <c r="N46" s="71">
        <f t="shared" si="4"/>
        <v>22.364258953390003</v>
      </c>
      <c r="O46" s="70">
        <v>0</v>
      </c>
      <c r="P46" s="1">
        <v>74469</v>
      </c>
    </row>
    <row r="47" spans="1:16" ht="14.25">
      <c r="A47" s="33" t="s">
        <v>106</v>
      </c>
      <c r="B47" s="70">
        <v>219349</v>
      </c>
      <c r="C47" s="70">
        <v>239121</v>
      </c>
      <c r="D47" s="70">
        <f t="shared" si="0"/>
        <v>458470</v>
      </c>
      <c r="E47" s="71">
        <f t="shared" si="1"/>
        <v>5.780442292659556</v>
      </c>
      <c r="F47" s="70">
        <v>55464</v>
      </c>
      <c r="G47" s="70">
        <v>20856</v>
      </c>
      <c r="H47" s="71">
        <f t="shared" si="2"/>
        <v>0.26295483773356532</v>
      </c>
      <c r="I47" s="70">
        <v>213035</v>
      </c>
      <c r="J47" s="71">
        <f t="shared" si="5"/>
        <v>2.6859696900925436</v>
      </c>
      <c r="K47" s="70">
        <v>91832</v>
      </c>
      <c r="L47" s="71">
        <f t="shared" si="6"/>
        <v>1.1578283783443024</v>
      </c>
      <c r="M47" s="70">
        <f t="shared" si="3"/>
        <v>784193</v>
      </c>
      <c r="N47" s="71">
        <f t="shared" si="4"/>
        <v>9.8871951988299678</v>
      </c>
      <c r="O47" s="70">
        <v>0</v>
      </c>
      <c r="P47" s="1">
        <v>79314</v>
      </c>
    </row>
    <row r="48" spans="1:16" s="38" customFormat="1" ht="14.25">
      <c r="A48" s="62"/>
      <c r="B48" s="72"/>
      <c r="C48" s="72"/>
      <c r="D48" s="72"/>
      <c r="E48" s="73"/>
      <c r="F48" s="72"/>
      <c r="G48" s="72"/>
      <c r="H48" s="73"/>
      <c r="I48" s="72"/>
      <c r="J48" s="73"/>
      <c r="K48" s="72"/>
      <c r="L48" s="73"/>
      <c r="M48" s="72"/>
      <c r="N48" s="73"/>
      <c r="O48" s="72"/>
      <c r="P48" s="63"/>
    </row>
    <row r="49" spans="1:16" ht="15">
      <c r="A49" s="32" t="s">
        <v>128</v>
      </c>
      <c r="B49" s="70"/>
      <c r="C49" s="70"/>
      <c r="D49" s="70"/>
      <c r="E49" s="71"/>
      <c r="F49" s="70"/>
      <c r="G49" s="70"/>
      <c r="H49" s="71"/>
      <c r="I49" s="70"/>
      <c r="J49" s="71"/>
      <c r="K49" s="70"/>
      <c r="L49" s="71"/>
      <c r="M49" s="70"/>
      <c r="N49" s="71"/>
      <c r="O49" s="70"/>
      <c r="P49" s="1"/>
    </row>
    <row r="50" spans="1:16" ht="14.25">
      <c r="A50" s="33" t="s">
        <v>107</v>
      </c>
      <c r="B50" s="70">
        <v>389618</v>
      </c>
      <c r="C50" s="70">
        <v>458325</v>
      </c>
      <c r="D50" s="70">
        <f t="shared" si="0"/>
        <v>847943</v>
      </c>
      <c r="E50" s="71">
        <f t="shared" si="1"/>
        <v>8.3613674910267033</v>
      </c>
      <c r="F50" s="70">
        <v>3560</v>
      </c>
      <c r="G50" s="70">
        <v>15798</v>
      </c>
      <c r="H50" s="71">
        <f t="shared" si="2"/>
        <v>0.15578038101999764</v>
      </c>
      <c r="I50" s="70">
        <v>246132</v>
      </c>
      <c r="J50" s="71">
        <f t="shared" si="5"/>
        <v>2.4270500532481365</v>
      </c>
      <c r="K50" s="70">
        <v>141158</v>
      </c>
      <c r="L50" s="71">
        <f t="shared" si="6"/>
        <v>1.3919260048120539</v>
      </c>
      <c r="M50" s="70">
        <f t="shared" si="3"/>
        <v>1251031</v>
      </c>
      <c r="N50" s="71">
        <f t="shared" si="4"/>
        <v>12.33612393010689</v>
      </c>
      <c r="O50" s="70">
        <v>26395</v>
      </c>
      <c r="P50" s="1">
        <v>101412</v>
      </c>
    </row>
    <row r="51" spans="1:16" ht="14.25">
      <c r="A51" s="33" t="s">
        <v>102</v>
      </c>
      <c r="B51" s="70">
        <v>256200</v>
      </c>
      <c r="C51" s="70">
        <v>923374</v>
      </c>
      <c r="D51" s="70">
        <f>SUM(B51:C51)</f>
        <v>1179574</v>
      </c>
      <c r="E51" s="71">
        <f>(D51/P51)</f>
        <v>14.389786881046199</v>
      </c>
      <c r="F51" s="70">
        <f>(72519+4875)</f>
        <v>77394</v>
      </c>
      <c r="G51" s="70">
        <v>0</v>
      </c>
      <c r="H51" s="71">
        <f>(G51/P51)</f>
        <v>0</v>
      </c>
      <c r="I51" s="70">
        <v>192924</v>
      </c>
      <c r="J51" s="71">
        <f>(I51/P51)</f>
        <v>2.3535066424310442</v>
      </c>
      <c r="K51" s="70">
        <v>17734</v>
      </c>
      <c r="L51" s="71">
        <f>(K51/P51)</f>
        <v>0.21633952642943408</v>
      </c>
      <c r="M51" s="70">
        <f>SUM(D51+G51+I51+K51)</f>
        <v>1390232</v>
      </c>
      <c r="N51" s="71">
        <f>(M51/P51)</f>
        <v>16.959633049906678</v>
      </c>
      <c r="O51" s="70">
        <v>458300</v>
      </c>
      <c r="P51" s="1">
        <v>81973</v>
      </c>
    </row>
    <row r="52" spans="1:16" ht="14.25">
      <c r="A52" s="33" t="s">
        <v>108</v>
      </c>
      <c r="B52" s="70">
        <v>483921</v>
      </c>
      <c r="C52" s="70">
        <v>657318</v>
      </c>
      <c r="D52" s="70">
        <f t="shared" si="0"/>
        <v>1141239</v>
      </c>
      <c r="E52" s="71">
        <f t="shared" si="1"/>
        <v>12.060649933949803</v>
      </c>
      <c r="F52" s="70">
        <v>0</v>
      </c>
      <c r="G52" s="70">
        <v>12520</v>
      </c>
      <c r="H52" s="71">
        <f t="shared" si="2"/>
        <v>0.13231175693527081</v>
      </c>
      <c r="I52" s="70">
        <v>321370</v>
      </c>
      <c r="J52" s="71">
        <f t="shared" si="5"/>
        <v>3.3962483487450461</v>
      </c>
      <c r="K52" s="70">
        <v>5166</v>
      </c>
      <c r="L52" s="71">
        <f t="shared" si="6"/>
        <v>5.4594451783355348E-2</v>
      </c>
      <c r="M52" s="70">
        <f t="shared" si="3"/>
        <v>1480295</v>
      </c>
      <c r="N52" s="71">
        <f t="shared" si="4"/>
        <v>15.643804491413475</v>
      </c>
      <c r="O52" s="70">
        <v>13794</v>
      </c>
      <c r="P52" s="1">
        <v>94625</v>
      </c>
    </row>
    <row r="53" spans="1:16" ht="14.25">
      <c r="A53" s="33" t="s">
        <v>114</v>
      </c>
      <c r="B53" s="70">
        <v>84996</v>
      </c>
      <c r="C53" s="70">
        <v>421243</v>
      </c>
      <c r="D53" s="70">
        <f t="shared" si="0"/>
        <v>506239</v>
      </c>
      <c r="E53" s="71">
        <f t="shared" si="1"/>
        <v>5.0120192069699518</v>
      </c>
      <c r="F53" s="70">
        <v>0</v>
      </c>
      <c r="G53" s="70">
        <v>11314</v>
      </c>
      <c r="H53" s="71">
        <f t="shared" si="2"/>
        <v>0.11201425671996436</v>
      </c>
      <c r="I53" s="70">
        <v>251238</v>
      </c>
      <c r="J53" s="71">
        <f t="shared" si="5"/>
        <v>2.4873818127815457</v>
      </c>
      <c r="K53" s="70">
        <v>119408</v>
      </c>
      <c r="L53" s="71">
        <f t="shared" si="6"/>
        <v>1.1821989010445026</v>
      </c>
      <c r="M53" s="70">
        <f t="shared" si="3"/>
        <v>888199</v>
      </c>
      <c r="N53" s="71">
        <f t="shared" si="4"/>
        <v>8.7936141775159644</v>
      </c>
      <c r="O53" s="70">
        <v>82625</v>
      </c>
      <c r="P53" s="1">
        <v>101005</v>
      </c>
    </row>
    <row r="54" spans="1:16" s="38" customFormat="1" ht="14.25">
      <c r="A54" s="62"/>
      <c r="B54" s="72"/>
      <c r="C54" s="72"/>
      <c r="D54" s="72"/>
      <c r="E54" s="73"/>
      <c r="F54" s="72"/>
      <c r="G54" s="72"/>
      <c r="H54" s="73"/>
      <c r="I54" s="72"/>
      <c r="J54" s="73"/>
      <c r="K54" s="72"/>
      <c r="L54" s="73"/>
      <c r="M54" s="72"/>
      <c r="N54" s="73"/>
      <c r="O54" s="72"/>
    </row>
    <row r="55" spans="1:16" ht="15">
      <c r="A55" s="32" t="s">
        <v>1087</v>
      </c>
      <c r="B55" s="70"/>
      <c r="C55" s="70"/>
      <c r="D55" s="70"/>
      <c r="E55" s="71"/>
      <c r="F55" s="70"/>
      <c r="G55" s="70"/>
      <c r="H55" s="71"/>
      <c r="I55" s="70"/>
      <c r="J55" s="71"/>
      <c r="K55" s="70"/>
      <c r="L55" s="71"/>
      <c r="M55" s="70"/>
      <c r="N55" s="71"/>
      <c r="O55" s="70"/>
      <c r="P55" s="1"/>
    </row>
    <row r="56" spans="1:16" ht="14.25">
      <c r="A56" s="33" t="s">
        <v>109</v>
      </c>
      <c r="B56" s="70">
        <v>68949</v>
      </c>
      <c r="C56" s="70">
        <v>1608653</v>
      </c>
      <c r="D56" s="70">
        <f t="shared" si="0"/>
        <v>1677602</v>
      </c>
      <c r="E56" s="71">
        <f t="shared" si="1"/>
        <v>8.3597123736153129</v>
      </c>
      <c r="F56" s="70">
        <v>258032</v>
      </c>
      <c r="G56" s="70">
        <v>17526</v>
      </c>
      <c r="H56" s="71">
        <f t="shared" si="2"/>
        <v>8.7334373146897751E-2</v>
      </c>
      <c r="I56" s="70">
        <v>551321</v>
      </c>
      <c r="J56" s="71">
        <f t="shared" si="5"/>
        <v>2.7473053713180882</v>
      </c>
      <c r="K56" s="70">
        <v>182086</v>
      </c>
      <c r="L56" s="71">
        <f t="shared" si="6"/>
        <v>0.90735859116889328</v>
      </c>
      <c r="M56" s="70">
        <f t="shared" si="3"/>
        <v>2428535</v>
      </c>
      <c r="N56" s="71">
        <f t="shared" si="4"/>
        <v>12.101710709249192</v>
      </c>
      <c r="O56" s="70">
        <v>0</v>
      </c>
      <c r="P56" s="1">
        <v>200677</v>
      </c>
    </row>
    <row r="57" spans="1:16" ht="14.25">
      <c r="A57" s="33" t="s">
        <v>110</v>
      </c>
      <c r="B57" s="70">
        <v>969000</v>
      </c>
      <c r="C57" s="70">
        <v>1885992</v>
      </c>
      <c r="D57" s="70">
        <f t="shared" si="0"/>
        <v>2854992</v>
      </c>
      <c r="E57" s="71">
        <f t="shared" si="1"/>
        <v>11.753581661891117</v>
      </c>
      <c r="F57" s="70">
        <f>(137334+112741)</f>
        <v>250075</v>
      </c>
      <c r="G57" s="70">
        <v>40829</v>
      </c>
      <c r="H57" s="71">
        <f t="shared" si="2"/>
        <v>0.16808698086486842</v>
      </c>
      <c r="I57" s="70">
        <v>633283</v>
      </c>
      <c r="J57" s="71">
        <f t="shared" si="5"/>
        <v>2.6071328590718967</v>
      </c>
      <c r="K57" s="70">
        <v>271274</v>
      </c>
      <c r="L57" s="71">
        <f t="shared" si="6"/>
        <v>1.1167951124724171</v>
      </c>
      <c r="M57" s="70">
        <f t="shared" si="3"/>
        <v>3800378</v>
      </c>
      <c r="N57" s="71">
        <f t="shared" si="4"/>
        <v>15.645596614300299</v>
      </c>
      <c r="O57" s="70">
        <v>1310078</v>
      </c>
      <c r="P57" s="1">
        <v>242904</v>
      </c>
    </row>
    <row r="58" spans="1:16" ht="14.25">
      <c r="A58" s="33" t="s">
        <v>111</v>
      </c>
      <c r="B58" s="70">
        <v>1468968</v>
      </c>
      <c r="C58" s="70">
        <v>975941</v>
      </c>
      <c r="D58" s="70">
        <f t="shared" si="0"/>
        <v>2444909</v>
      </c>
      <c r="E58" s="71">
        <f t="shared" si="1"/>
        <v>12.707889580182231</v>
      </c>
      <c r="F58" s="70">
        <v>0</v>
      </c>
      <c r="G58" s="70">
        <v>10000</v>
      </c>
      <c r="H58" s="71">
        <f t="shared" si="2"/>
        <v>5.197694302807275E-2</v>
      </c>
      <c r="I58" s="70">
        <v>441546</v>
      </c>
      <c r="J58" s="71">
        <f t="shared" si="5"/>
        <v>2.295021128627341</v>
      </c>
      <c r="K58" s="70">
        <v>173957</v>
      </c>
      <c r="L58" s="71">
        <f t="shared" si="6"/>
        <v>0.90417530783344513</v>
      </c>
      <c r="M58" s="70">
        <f t="shared" si="3"/>
        <v>3070412</v>
      </c>
      <c r="N58" s="71">
        <f t="shared" si="4"/>
        <v>15.95906295967109</v>
      </c>
      <c r="O58" s="70">
        <v>20000</v>
      </c>
      <c r="P58" s="1">
        <v>192393</v>
      </c>
    </row>
    <row r="59" spans="1:16" ht="14.25">
      <c r="A59" s="33" t="s">
        <v>113</v>
      </c>
      <c r="B59" s="70">
        <v>472885</v>
      </c>
      <c r="C59" s="70">
        <v>2029561</v>
      </c>
      <c r="D59" s="70">
        <f t="shared" si="0"/>
        <v>2502446</v>
      </c>
      <c r="E59" s="71">
        <f t="shared" si="1"/>
        <v>16.013194773282823</v>
      </c>
      <c r="F59" s="70">
        <v>249090</v>
      </c>
      <c r="G59" s="70">
        <v>20299</v>
      </c>
      <c r="H59" s="71">
        <f t="shared" si="2"/>
        <v>0.12989364833561565</v>
      </c>
      <c r="I59" s="70">
        <v>513847</v>
      </c>
      <c r="J59" s="71">
        <f t="shared" si="5"/>
        <v>3.2881157454215031</v>
      </c>
      <c r="K59" s="70">
        <v>177873</v>
      </c>
      <c r="L59" s="71">
        <f t="shared" si="6"/>
        <v>1.138212370579879</v>
      </c>
      <c r="M59" s="70">
        <f t="shared" si="3"/>
        <v>3214465</v>
      </c>
      <c r="N59" s="71">
        <f t="shared" si="4"/>
        <v>20.569416537619823</v>
      </c>
      <c r="O59" s="70">
        <v>0</v>
      </c>
      <c r="P59" s="1">
        <v>156274</v>
      </c>
    </row>
    <row r="60" spans="1:16" ht="14.25">
      <c r="A60" s="33" t="s">
        <v>112</v>
      </c>
      <c r="B60" s="70">
        <v>1339199</v>
      </c>
      <c r="C60" s="70">
        <v>1441899</v>
      </c>
      <c r="D60" s="70">
        <f t="shared" si="0"/>
        <v>2781098</v>
      </c>
      <c r="E60" s="71">
        <f t="shared" si="1"/>
        <v>11.12497049846592</v>
      </c>
      <c r="F60" s="70">
        <v>160876</v>
      </c>
      <c r="G60" s="70">
        <v>13238</v>
      </c>
      <c r="H60" s="71">
        <f t="shared" si="2"/>
        <v>5.2954753647189656E-2</v>
      </c>
      <c r="I60" s="70">
        <v>550344</v>
      </c>
      <c r="J60" s="71">
        <f t="shared" si="5"/>
        <v>2.2014904775048301</v>
      </c>
      <c r="K60" s="70">
        <v>223900</v>
      </c>
      <c r="L60" s="71">
        <f t="shared" si="6"/>
        <v>0.89564657362182831</v>
      </c>
      <c r="M60" s="70">
        <f t="shared" si="3"/>
        <v>3568580</v>
      </c>
      <c r="N60" s="71">
        <f t="shared" si="4"/>
        <v>14.275062303239768</v>
      </c>
      <c r="O60" s="70">
        <v>0</v>
      </c>
      <c r="P60" s="1">
        <v>249987</v>
      </c>
    </row>
    <row r="61" spans="1:16" s="38" customFormat="1" ht="14.25">
      <c r="A61" s="62"/>
      <c r="B61" s="72"/>
      <c r="C61" s="72"/>
      <c r="D61" s="72"/>
      <c r="E61" s="73"/>
      <c r="F61" s="72"/>
      <c r="G61" s="72"/>
      <c r="H61" s="73"/>
      <c r="I61" s="72"/>
      <c r="J61" s="73"/>
      <c r="K61" s="72"/>
      <c r="L61" s="73"/>
      <c r="M61" s="72"/>
      <c r="N61" s="73"/>
      <c r="O61" s="72"/>
      <c r="P61" s="63"/>
    </row>
    <row r="62" spans="1:16" ht="15">
      <c r="A62" s="32" t="s">
        <v>1030</v>
      </c>
      <c r="B62" s="70"/>
      <c r="C62" s="70"/>
      <c r="D62" s="70"/>
      <c r="E62" s="71"/>
      <c r="F62" s="70"/>
      <c r="G62" s="70"/>
      <c r="H62" s="71"/>
      <c r="I62" s="70"/>
      <c r="J62" s="71"/>
      <c r="K62" s="70"/>
      <c r="L62" s="71"/>
      <c r="M62" s="70"/>
      <c r="N62" s="71"/>
      <c r="O62" s="70"/>
      <c r="P62" s="1"/>
    </row>
    <row r="63" spans="1:16" ht="14.25">
      <c r="A63" s="33" t="s">
        <v>115</v>
      </c>
      <c r="B63" s="70">
        <v>30893</v>
      </c>
      <c r="C63" s="70">
        <v>15400</v>
      </c>
      <c r="D63" s="70">
        <f>SUM(B63:C63)</f>
        <v>46293</v>
      </c>
      <c r="E63" s="71">
        <f t="shared" si="1"/>
        <v>12.302152537868722</v>
      </c>
      <c r="F63" s="69">
        <v>0</v>
      </c>
      <c r="G63" s="70">
        <v>2075</v>
      </c>
      <c r="H63" s="71">
        <f t="shared" si="2"/>
        <v>0.55142173797501992</v>
      </c>
      <c r="I63" s="70">
        <v>0</v>
      </c>
      <c r="J63" s="71">
        <f t="shared" si="5"/>
        <v>0</v>
      </c>
      <c r="K63" s="70">
        <v>0</v>
      </c>
      <c r="L63" s="71">
        <f t="shared" si="6"/>
        <v>0</v>
      </c>
      <c r="M63" s="70">
        <f t="shared" si="3"/>
        <v>48368</v>
      </c>
      <c r="N63" s="71">
        <f t="shared" si="4"/>
        <v>12.853574275843743</v>
      </c>
      <c r="O63" s="70">
        <v>0</v>
      </c>
      <c r="P63" s="1">
        <v>3763</v>
      </c>
    </row>
    <row r="64" spans="1:16">
      <c r="A64" t="s">
        <v>116</v>
      </c>
      <c r="B64" s="6">
        <v>308073</v>
      </c>
      <c r="C64" s="6">
        <v>55000</v>
      </c>
      <c r="D64" s="6">
        <f t="shared" si="0"/>
        <v>363073</v>
      </c>
      <c r="E64" s="7">
        <f t="shared" si="1"/>
        <v>21.435411500767504</v>
      </c>
      <c r="F64" s="6">
        <v>0</v>
      </c>
      <c r="G64" s="6">
        <v>87</v>
      </c>
      <c r="H64" s="7">
        <f t="shared" si="2"/>
        <v>5.136379737867517E-3</v>
      </c>
      <c r="I64" s="6">
        <v>14106</v>
      </c>
      <c r="J64" s="7">
        <f t="shared" si="5"/>
        <v>0.83280198370527803</v>
      </c>
      <c r="K64" s="6">
        <v>11335</v>
      </c>
      <c r="L64" s="7">
        <f t="shared" si="6"/>
        <v>0.66920533711181962</v>
      </c>
      <c r="M64" s="6">
        <f t="shared" si="3"/>
        <v>388601</v>
      </c>
      <c r="N64" s="7">
        <f t="shared" si="4"/>
        <v>22.94255520132247</v>
      </c>
      <c r="O64" s="6">
        <v>237405</v>
      </c>
      <c r="P64" s="1">
        <v>16938</v>
      </c>
    </row>
    <row r="65" spans="1:16" s="38" customFormat="1">
      <c r="B65" s="64"/>
      <c r="C65" s="64"/>
      <c r="D65" s="64"/>
      <c r="E65" s="65"/>
      <c r="F65" s="64"/>
      <c r="G65" s="64"/>
      <c r="H65" s="65"/>
      <c r="I65" s="64"/>
      <c r="J65" s="65"/>
      <c r="K65" s="64"/>
      <c r="L65" s="65"/>
      <c r="M65" s="64"/>
      <c r="N65" s="65"/>
      <c r="O65" s="64"/>
      <c r="P65" s="63"/>
    </row>
    <row r="66" spans="1:16" s="44" customFormat="1" ht="18">
      <c r="A66" s="44" t="s">
        <v>897</v>
      </c>
      <c r="B66" s="46">
        <f>SUM(B4:B65)</f>
        <v>9893386</v>
      </c>
      <c r="C66" s="46">
        <f>SUM(C4:C65)</f>
        <v>19061570</v>
      </c>
      <c r="D66" s="46">
        <f t="shared" si="0"/>
        <v>28954956</v>
      </c>
      <c r="E66" s="47">
        <f t="shared" si="1"/>
        <v>9.9742663193437338</v>
      </c>
      <c r="F66" s="46">
        <f>SUM(F4:F65)</f>
        <v>1224534</v>
      </c>
      <c r="G66" s="46">
        <f>SUM(G4:G65)</f>
        <v>513798</v>
      </c>
      <c r="H66" s="47">
        <f t="shared" si="2"/>
        <v>0.17699070536823372</v>
      </c>
      <c r="I66" s="46">
        <f>SUM(I4:I65)</f>
        <v>7750458</v>
      </c>
      <c r="J66" s="47">
        <f t="shared" si="5"/>
        <v>2.6698411211154385</v>
      </c>
      <c r="K66" s="46">
        <f>SUM(K4:K65)</f>
        <v>2721291</v>
      </c>
      <c r="L66" s="47">
        <f t="shared" si="6"/>
        <v>0.93741745511314978</v>
      </c>
      <c r="M66" s="46">
        <f t="shared" si="3"/>
        <v>39940503</v>
      </c>
      <c r="N66" s="47">
        <f t="shared" si="4"/>
        <v>13.758515600940555</v>
      </c>
      <c r="O66" s="46">
        <f>SUM(O4:O65)</f>
        <v>3406915</v>
      </c>
      <c r="P66" s="45">
        <f>SUM(P4:P60)</f>
        <v>2902966</v>
      </c>
    </row>
    <row r="67" spans="1:16">
      <c r="F67" s="6"/>
      <c r="G67" s="6"/>
    </row>
    <row r="68" spans="1:16" ht="14.25">
      <c r="A68" s="33" t="s">
        <v>1088</v>
      </c>
      <c r="E68" s="58"/>
      <c r="F68" s="6"/>
      <c r="G68" s="6"/>
      <c r="H68" s="58"/>
      <c r="J68" s="58"/>
      <c r="L68" s="58"/>
    </row>
  </sheetData>
  <phoneticPr fontId="2" type="noConversion"/>
  <pageMargins left="0.75" right="0.75" top="1" bottom="1" header="0.5" footer="0.5"/>
  <pageSetup scale="44" orientation="landscape" r:id="rId1"/>
  <headerFooter alignWithMargins="0">
    <oddHeader>&amp;C&amp;"Arial,Bold"&amp;18Public Library System Operating Income FY04</oddHeader>
    <oddFooter>&amp;L&amp;16Mississippi Public Library Statistics, FY04, Public Library Operating Income&amp;R&amp;16Page 16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360"/>
  <sheetViews>
    <sheetView zoomScaleNormal="100" workbookViewId="0">
      <selection activeCell="A24" sqref="A24"/>
    </sheetView>
  </sheetViews>
  <sheetFormatPr defaultRowHeight="12.75"/>
  <cols>
    <col min="1" max="1" width="51.28515625" bestFit="1" customWidth="1"/>
    <col min="2" max="2" width="17" bestFit="1" customWidth="1"/>
    <col min="3" max="3" width="15.42578125" bestFit="1" customWidth="1"/>
    <col min="4" max="4" width="17" bestFit="1" customWidth="1"/>
    <col min="5" max="5" width="8.140625" bestFit="1" customWidth="1"/>
    <col min="6" max="6" width="15.42578125" bestFit="1" customWidth="1"/>
    <col min="7" max="8" width="13" bestFit="1" customWidth="1"/>
    <col min="9" max="9" width="15.42578125" bestFit="1" customWidth="1"/>
    <col min="10" max="10" width="8.28515625" bestFit="1" customWidth="1"/>
    <col min="11" max="11" width="13" bestFit="1" customWidth="1"/>
    <col min="12" max="13" width="15.42578125" bestFit="1" customWidth="1"/>
    <col min="14" max="14" width="9.42578125" bestFit="1" customWidth="1"/>
    <col min="15" max="15" width="17" bestFit="1" customWidth="1"/>
    <col min="16" max="16" width="15.42578125" bestFit="1" customWidth="1"/>
  </cols>
  <sheetData>
    <row r="1" spans="1:16" ht="15.75">
      <c r="A1" s="96"/>
      <c r="B1" s="178" t="s">
        <v>155</v>
      </c>
      <c r="C1" s="178"/>
      <c r="D1" s="178"/>
      <c r="E1" s="97"/>
      <c r="F1" s="178" t="s">
        <v>156</v>
      </c>
      <c r="G1" s="178"/>
      <c r="H1" s="178"/>
      <c r="I1" s="178"/>
      <c r="J1" s="97"/>
      <c r="K1" s="178" t="s">
        <v>154</v>
      </c>
      <c r="L1" s="178"/>
      <c r="M1" s="178"/>
      <c r="N1" s="97"/>
      <c r="O1" s="97"/>
      <c r="P1" s="97"/>
    </row>
    <row r="2" spans="1:16" ht="31.5">
      <c r="A2" s="97" t="s">
        <v>66</v>
      </c>
      <c r="B2" s="98" t="s">
        <v>144</v>
      </c>
      <c r="C2" s="98" t="s">
        <v>145</v>
      </c>
      <c r="D2" s="98" t="s">
        <v>146</v>
      </c>
      <c r="E2" s="98" t="s">
        <v>147</v>
      </c>
      <c r="F2" s="98" t="s">
        <v>148</v>
      </c>
      <c r="G2" s="98" t="s">
        <v>150</v>
      </c>
      <c r="H2" s="98" t="s">
        <v>149</v>
      </c>
      <c r="I2" s="98" t="s">
        <v>146</v>
      </c>
      <c r="J2" s="98" t="s">
        <v>147</v>
      </c>
      <c r="K2" s="98" t="s">
        <v>151</v>
      </c>
      <c r="L2" s="98" t="s">
        <v>152</v>
      </c>
      <c r="M2" s="98" t="s">
        <v>146</v>
      </c>
      <c r="N2" s="98" t="s">
        <v>147</v>
      </c>
      <c r="O2" s="98" t="s">
        <v>165</v>
      </c>
      <c r="P2" s="99" t="s">
        <v>153</v>
      </c>
    </row>
    <row r="3" spans="1:16" s="38" customFormat="1" ht="1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5.75">
      <c r="A4" s="97" t="s">
        <v>67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15">
      <c r="A5" s="96" t="s">
        <v>68</v>
      </c>
      <c r="B5" s="101">
        <v>58572</v>
      </c>
      <c r="C5" s="101">
        <v>17179</v>
      </c>
      <c r="D5" s="101">
        <f>(B5+C5)</f>
        <v>75751</v>
      </c>
      <c r="E5" s="102">
        <f>(D5/O5)</f>
        <v>0.73163923659403496</v>
      </c>
      <c r="F5" s="101">
        <v>13398</v>
      </c>
      <c r="G5" s="101">
        <v>0</v>
      </c>
      <c r="H5" s="101">
        <v>0</v>
      </c>
      <c r="I5" s="101">
        <f>(F5+G5+H5)</f>
        <v>13398</v>
      </c>
      <c r="J5" s="102">
        <f>(I5/O5)</f>
        <v>0.1294042651831247</v>
      </c>
      <c r="K5" s="101">
        <v>843</v>
      </c>
      <c r="L5" s="101">
        <v>13544</v>
      </c>
      <c r="M5" s="101">
        <f>(K5+L5)</f>
        <v>14387</v>
      </c>
      <c r="N5" s="102">
        <f>(M5/O5)</f>
        <v>0.13895649822284037</v>
      </c>
      <c r="O5" s="101">
        <f>(D5+I5+M5)</f>
        <v>103536</v>
      </c>
      <c r="P5" s="101">
        <v>54395</v>
      </c>
    </row>
    <row r="6" spans="1:16" ht="15">
      <c r="A6" s="96" t="s">
        <v>69</v>
      </c>
      <c r="B6" s="101">
        <v>47681</v>
      </c>
      <c r="C6" s="101">
        <v>15523</v>
      </c>
      <c r="D6" s="101">
        <f t="shared" ref="D6:D67" si="0">(B6+C6)</f>
        <v>63204</v>
      </c>
      <c r="E6" s="102">
        <f t="shared" ref="E6:E67" si="1">(D6/O6)</f>
        <v>0.60090700791968132</v>
      </c>
      <c r="F6" s="101">
        <v>16856</v>
      </c>
      <c r="G6" s="101">
        <v>881</v>
      </c>
      <c r="H6" s="101">
        <v>0</v>
      </c>
      <c r="I6" s="101">
        <f t="shared" ref="I6:I67" si="2">(F6+G6+H6)</f>
        <v>17737</v>
      </c>
      <c r="J6" s="102">
        <f t="shared" ref="J6:J67" si="3">(I6/O6)</f>
        <v>0.16863311814871507</v>
      </c>
      <c r="K6" s="101"/>
      <c r="L6" s="101">
        <v>24240</v>
      </c>
      <c r="M6" s="101">
        <f t="shared" ref="M6:M67" si="4">(K6+L6)</f>
        <v>24240</v>
      </c>
      <c r="N6" s="102">
        <f t="shared" ref="N6:N67" si="5">(M6/O6)</f>
        <v>0.23045987393160361</v>
      </c>
      <c r="O6" s="101">
        <f t="shared" ref="O6:O67" si="6">(D6+I6+M6)</f>
        <v>105181</v>
      </c>
      <c r="P6" s="101">
        <v>0</v>
      </c>
    </row>
    <row r="7" spans="1:16" ht="15">
      <c r="A7" s="96" t="s">
        <v>70</v>
      </c>
      <c r="B7" s="101">
        <v>68714</v>
      </c>
      <c r="C7" s="101">
        <v>23072</v>
      </c>
      <c r="D7" s="101">
        <f t="shared" si="0"/>
        <v>91786</v>
      </c>
      <c r="E7" s="102">
        <f t="shared" si="1"/>
        <v>0.73228446969092564</v>
      </c>
      <c r="F7" s="101">
        <v>13270</v>
      </c>
      <c r="G7" s="101">
        <v>0</v>
      </c>
      <c r="H7" s="101">
        <v>8774</v>
      </c>
      <c r="I7" s="101">
        <f t="shared" si="2"/>
        <v>22044</v>
      </c>
      <c r="J7" s="102">
        <f t="shared" si="3"/>
        <v>0.17587081744347466</v>
      </c>
      <c r="K7" s="101">
        <v>300</v>
      </c>
      <c r="L7" s="101">
        <v>11212</v>
      </c>
      <c r="M7" s="101">
        <f t="shared" si="4"/>
        <v>11512</v>
      </c>
      <c r="N7" s="102">
        <f t="shared" si="5"/>
        <v>9.1844712865599726E-2</v>
      </c>
      <c r="O7" s="101">
        <f t="shared" si="6"/>
        <v>125342</v>
      </c>
      <c r="P7" s="101">
        <v>7500</v>
      </c>
    </row>
    <row r="8" spans="1:16" ht="15">
      <c r="A8" s="96" t="s">
        <v>71</v>
      </c>
      <c r="B8" s="101">
        <v>62346</v>
      </c>
      <c r="C8" s="101">
        <v>24017</v>
      </c>
      <c r="D8" s="101">
        <f t="shared" si="0"/>
        <v>86363</v>
      </c>
      <c r="E8" s="102">
        <f t="shared" si="1"/>
        <v>0.75638914677083147</v>
      </c>
      <c r="F8" s="101">
        <v>4998</v>
      </c>
      <c r="G8" s="101">
        <v>511</v>
      </c>
      <c r="H8" s="101">
        <v>0</v>
      </c>
      <c r="I8" s="101">
        <f t="shared" si="2"/>
        <v>5509</v>
      </c>
      <c r="J8" s="102">
        <f t="shared" si="3"/>
        <v>4.8249224894463032E-2</v>
      </c>
      <c r="K8" s="101">
        <v>2174</v>
      </c>
      <c r="L8" s="101">
        <v>20132</v>
      </c>
      <c r="M8" s="101">
        <f t="shared" si="4"/>
        <v>22306</v>
      </c>
      <c r="N8" s="102">
        <f t="shared" si="5"/>
        <v>0.19536162833470547</v>
      </c>
      <c r="O8" s="101">
        <f t="shared" si="6"/>
        <v>114178</v>
      </c>
      <c r="P8" s="101">
        <v>0</v>
      </c>
    </row>
    <row r="9" spans="1:16" ht="15">
      <c r="A9" s="96" t="s">
        <v>72</v>
      </c>
      <c r="B9" s="101">
        <v>50455</v>
      </c>
      <c r="C9" s="101">
        <v>6502</v>
      </c>
      <c r="D9" s="101">
        <f t="shared" si="0"/>
        <v>56957</v>
      </c>
      <c r="E9" s="102">
        <f t="shared" si="1"/>
        <v>0.60708157022415021</v>
      </c>
      <c r="F9" s="101">
        <v>17288</v>
      </c>
      <c r="G9" s="101">
        <v>0</v>
      </c>
      <c r="H9" s="101">
        <v>0</v>
      </c>
      <c r="I9" s="101">
        <f t="shared" si="2"/>
        <v>17288</v>
      </c>
      <c r="J9" s="102">
        <f t="shared" si="3"/>
        <v>0.18426578271389135</v>
      </c>
      <c r="K9" s="101">
        <v>0</v>
      </c>
      <c r="L9" s="101">
        <v>19576</v>
      </c>
      <c r="M9" s="101">
        <f t="shared" si="4"/>
        <v>19576</v>
      </c>
      <c r="N9" s="102">
        <f t="shared" si="5"/>
        <v>0.20865264706195841</v>
      </c>
      <c r="O9" s="101">
        <f t="shared" si="6"/>
        <v>93821</v>
      </c>
      <c r="P9" s="101">
        <v>0</v>
      </c>
    </row>
    <row r="10" spans="1:16" ht="15">
      <c r="A10" s="96" t="s">
        <v>73</v>
      </c>
      <c r="B10" s="101">
        <v>46138</v>
      </c>
      <c r="C10" s="101">
        <v>27849</v>
      </c>
      <c r="D10" s="101">
        <f t="shared" si="0"/>
        <v>73987</v>
      </c>
      <c r="E10" s="102">
        <f t="shared" si="1"/>
        <v>0.59017740340129543</v>
      </c>
      <c r="F10" s="101">
        <v>4067</v>
      </c>
      <c r="G10" s="101">
        <v>0</v>
      </c>
      <c r="H10" s="101">
        <v>0</v>
      </c>
      <c r="I10" s="101">
        <f t="shared" si="2"/>
        <v>4067</v>
      </c>
      <c r="J10" s="102">
        <f t="shared" si="3"/>
        <v>3.2441530263871608E-2</v>
      </c>
      <c r="K10" s="101">
        <v>1308</v>
      </c>
      <c r="L10" s="101">
        <v>46002</v>
      </c>
      <c r="M10" s="101">
        <f t="shared" si="4"/>
        <v>47310</v>
      </c>
      <c r="N10" s="102">
        <f t="shared" si="5"/>
        <v>0.37738106633483298</v>
      </c>
      <c r="O10" s="101">
        <f t="shared" si="6"/>
        <v>125364</v>
      </c>
      <c r="P10" s="101">
        <v>15292</v>
      </c>
    </row>
    <row r="11" spans="1:16" ht="15">
      <c r="A11" s="96" t="s">
        <v>74</v>
      </c>
      <c r="B11" s="101">
        <v>59938</v>
      </c>
      <c r="C11" s="101">
        <v>17483</v>
      </c>
      <c r="D11" s="101">
        <f t="shared" si="0"/>
        <v>77421</v>
      </c>
      <c r="E11" s="102">
        <f t="shared" si="1"/>
        <v>0.63210620422759445</v>
      </c>
      <c r="F11" s="101">
        <v>18087</v>
      </c>
      <c r="G11" s="101">
        <v>528</v>
      </c>
      <c r="H11" s="101">
        <v>952</v>
      </c>
      <c r="I11" s="101">
        <f t="shared" si="2"/>
        <v>19567</v>
      </c>
      <c r="J11" s="102">
        <f t="shared" si="3"/>
        <v>0.15975539063201638</v>
      </c>
      <c r="K11" s="101">
        <v>2424</v>
      </c>
      <c r="L11" s="101">
        <v>23069</v>
      </c>
      <c r="M11" s="101">
        <f t="shared" si="4"/>
        <v>25493</v>
      </c>
      <c r="N11" s="102">
        <f t="shared" si="5"/>
        <v>0.20813840514038912</v>
      </c>
      <c r="O11" s="101">
        <f t="shared" si="6"/>
        <v>122481</v>
      </c>
      <c r="P11" s="101">
        <v>0</v>
      </c>
    </row>
    <row r="12" spans="1:16" ht="15">
      <c r="A12" s="96" t="s">
        <v>75</v>
      </c>
      <c r="B12" s="101">
        <v>31264</v>
      </c>
      <c r="C12" s="101">
        <v>19076</v>
      </c>
      <c r="D12" s="101">
        <f t="shared" si="0"/>
        <v>50340</v>
      </c>
      <c r="E12" s="102">
        <f t="shared" si="1"/>
        <v>0.66697581980788345</v>
      </c>
      <c r="F12" s="101">
        <v>13910</v>
      </c>
      <c r="G12" s="101">
        <v>0</v>
      </c>
      <c r="H12" s="101">
        <v>400</v>
      </c>
      <c r="I12" s="101">
        <f t="shared" si="2"/>
        <v>14310</v>
      </c>
      <c r="J12" s="102">
        <f t="shared" si="3"/>
        <v>0.18959920503477973</v>
      </c>
      <c r="K12" s="101">
        <v>100</v>
      </c>
      <c r="L12" s="101">
        <v>10725</v>
      </c>
      <c r="M12" s="101">
        <f t="shared" si="4"/>
        <v>10825</v>
      </c>
      <c r="N12" s="102">
        <f t="shared" si="5"/>
        <v>0.14342497515733688</v>
      </c>
      <c r="O12" s="101">
        <f t="shared" si="6"/>
        <v>75475</v>
      </c>
      <c r="P12" s="101">
        <v>9463</v>
      </c>
    </row>
    <row r="13" spans="1:16" s="38" customFormat="1" ht="15">
      <c r="A13" s="100"/>
      <c r="B13" s="103"/>
      <c r="C13" s="103"/>
      <c r="D13" s="103"/>
      <c r="E13" s="104"/>
      <c r="F13" s="103"/>
      <c r="G13" s="103"/>
      <c r="H13" s="103"/>
      <c r="I13" s="103"/>
      <c r="J13" s="104"/>
      <c r="K13" s="103"/>
      <c r="L13" s="103"/>
      <c r="M13" s="103"/>
      <c r="N13" s="104"/>
      <c r="O13" s="103"/>
      <c r="P13" s="103"/>
    </row>
    <row r="14" spans="1:16" ht="15.75">
      <c r="A14" s="97" t="s">
        <v>125</v>
      </c>
      <c r="B14" s="101"/>
      <c r="C14" s="101"/>
      <c r="D14" s="101"/>
      <c r="E14" s="102"/>
      <c r="F14" s="101"/>
      <c r="G14" s="101"/>
      <c r="H14" s="101"/>
      <c r="I14" s="101"/>
      <c r="J14" s="102"/>
      <c r="K14" s="101"/>
      <c r="L14" s="101"/>
      <c r="M14" s="101"/>
      <c r="N14" s="102"/>
      <c r="O14" s="101"/>
      <c r="P14" s="101"/>
    </row>
    <row r="15" spans="1:16" ht="15">
      <c r="A15" s="96" t="s">
        <v>83</v>
      </c>
      <c r="B15" s="101">
        <v>276582</v>
      </c>
      <c r="C15" s="101">
        <v>102485</v>
      </c>
      <c r="D15" s="101">
        <f t="shared" si="0"/>
        <v>379067</v>
      </c>
      <c r="E15" s="102">
        <f t="shared" si="1"/>
        <v>0.67119896735079088</v>
      </c>
      <c r="F15" s="101">
        <v>24772</v>
      </c>
      <c r="G15" s="101">
        <v>1916</v>
      </c>
      <c r="H15" s="101">
        <v>4898</v>
      </c>
      <c r="I15" s="101">
        <f t="shared" si="2"/>
        <v>31586</v>
      </c>
      <c r="J15" s="102">
        <f t="shared" si="3"/>
        <v>5.5928082852746558E-2</v>
      </c>
      <c r="K15" s="101">
        <v>1152</v>
      </c>
      <c r="L15" s="101">
        <v>152956</v>
      </c>
      <c r="M15" s="101">
        <f t="shared" si="4"/>
        <v>154108</v>
      </c>
      <c r="N15" s="102">
        <f t="shared" si="5"/>
        <v>0.27287294979646259</v>
      </c>
      <c r="O15" s="101">
        <f t="shared" si="6"/>
        <v>564761</v>
      </c>
      <c r="P15" s="101">
        <v>42697</v>
      </c>
    </row>
    <row r="16" spans="1:16" ht="15">
      <c r="A16" s="96" t="s">
        <v>76</v>
      </c>
      <c r="B16" s="101">
        <v>299331</v>
      </c>
      <c r="C16" s="101">
        <v>75998</v>
      </c>
      <c r="D16" s="101">
        <f t="shared" si="0"/>
        <v>375329</v>
      </c>
      <c r="E16" s="102">
        <f t="shared" si="1"/>
        <v>0.66324145035969184</v>
      </c>
      <c r="F16" s="101">
        <v>34654</v>
      </c>
      <c r="G16" s="101">
        <v>0</v>
      </c>
      <c r="H16" s="101">
        <v>6107</v>
      </c>
      <c r="I16" s="101">
        <f t="shared" si="2"/>
        <v>40761</v>
      </c>
      <c r="J16" s="102">
        <f t="shared" si="3"/>
        <v>7.202849968457381E-2</v>
      </c>
      <c r="K16" s="101">
        <v>0</v>
      </c>
      <c r="L16" s="101">
        <v>149811</v>
      </c>
      <c r="M16" s="101">
        <f t="shared" si="4"/>
        <v>149811</v>
      </c>
      <c r="N16" s="102">
        <f t="shared" si="5"/>
        <v>0.26473004995573429</v>
      </c>
      <c r="O16" s="101">
        <f t="shared" si="6"/>
        <v>565901</v>
      </c>
      <c r="P16" s="101">
        <v>920</v>
      </c>
    </row>
    <row r="17" spans="1:16" ht="15">
      <c r="A17" s="96" t="s">
        <v>84</v>
      </c>
      <c r="B17" s="101">
        <v>178719</v>
      </c>
      <c r="C17" s="101">
        <v>48470</v>
      </c>
      <c r="D17" s="101">
        <f t="shared" si="0"/>
        <v>227189</v>
      </c>
      <c r="E17" s="102">
        <f t="shared" si="1"/>
        <v>0.67317652775802395</v>
      </c>
      <c r="F17" s="101">
        <v>16209</v>
      </c>
      <c r="G17" s="101">
        <v>0</v>
      </c>
      <c r="H17" s="101">
        <v>0</v>
      </c>
      <c r="I17" s="101">
        <f t="shared" si="2"/>
        <v>16209</v>
      </c>
      <c r="J17" s="102">
        <f t="shared" si="3"/>
        <v>4.802837434219883E-2</v>
      </c>
      <c r="K17" s="101">
        <v>1000</v>
      </c>
      <c r="L17" s="101">
        <v>93090</v>
      </c>
      <c r="M17" s="101">
        <f t="shared" si="4"/>
        <v>94090</v>
      </c>
      <c r="N17" s="102">
        <f t="shared" si="5"/>
        <v>0.27879509789977719</v>
      </c>
      <c r="O17" s="101">
        <f t="shared" si="6"/>
        <v>337488</v>
      </c>
      <c r="P17" s="101">
        <v>0</v>
      </c>
    </row>
    <row r="18" spans="1:16" ht="15">
      <c r="A18" s="96" t="s">
        <v>85</v>
      </c>
      <c r="B18" s="101">
        <v>192399</v>
      </c>
      <c r="C18" s="101">
        <v>60711</v>
      </c>
      <c r="D18" s="101">
        <f t="shared" si="0"/>
        <v>253110</v>
      </c>
      <c r="E18" s="102">
        <f t="shared" si="1"/>
        <v>0.71543047087654432</v>
      </c>
      <c r="F18" s="101">
        <v>46111</v>
      </c>
      <c r="G18" s="101">
        <v>0</v>
      </c>
      <c r="H18" s="101">
        <v>1781</v>
      </c>
      <c r="I18" s="101">
        <f t="shared" si="2"/>
        <v>47892</v>
      </c>
      <c r="J18" s="102">
        <f t="shared" si="3"/>
        <v>0.13536958678526911</v>
      </c>
      <c r="K18" s="101">
        <v>2361</v>
      </c>
      <c r="L18" s="101">
        <v>50424</v>
      </c>
      <c r="M18" s="101">
        <f t="shared" si="4"/>
        <v>52785</v>
      </c>
      <c r="N18" s="102">
        <f t="shared" si="5"/>
        <v>0.14919994233818654</v>
      </c>
      <c r="O18" s="101">
        <f t="shared" si="6"/>
        <v>353787</v>
      </c>
      <c r="P18" s="101">
        <v>16230</v>
      </c>
    </row>
    <row r="19" spans="1:16" ht="15">
      <c r="A19" s="96" t="s">
        <v>77</v>
      </c>
      <c r="B19" s="101">
        <v>118200</v>
      </c>
      <c r="C19" s="101">
        <v>36527</v>
      </c>
      <c r="D19" s="101">
        <f t="shared" si="0"/>
        <v>154727</v>
      </c>
      <c r="E19" s="102">
        <f t="shared" si="1"/>
        <v>0.63486859651642291</v>
      </c>
      <c r="F19" s="101">
        <v>20330</v>
      </c>
      <c r="G19" s="101">
        <v>0</v>
      </c>
      <c r="H19" s="101">
        <v>0</v>
      </c>
      <c r="I19" s="101">
        <f t="shared" si="2"/>
        <v>20330</v>
      </c>
      <c r="J19" s="102">
        <f t="shared" si="3"/>
        <v>8.341710604599635E-2</v>
      </c>
      <c r="K19" s="101">
        <v>592</v>
      </c>
      <c r="L19" s="101">
        <v>68066</v>
      </c>
      <c r="M19" s="101">
        <f t="shared" si="4"/>
        <v>68658</v>
      </c>
      <c r="N19" s="102">
        <f t="shared" si="5"/>
        <v>0.28171429743758081</v>
      </c>
      <c r="O19" s="101">
        <f t="shared" si="6"/>
        <v>243715</v>
      </c>
      <c r="P19" s="101"/>
    </row>
    <row r="20" spans="1:16" ht="15">
      <c r="A20" s="96" t="s">
        <v>86</v>
      </c>
      <c r="B20" s="101">
        <v>235341</v>
      </c>
      <c r="C20" s="101">
        <v>75798</v>
      </c>
      <c r="D20" s="101">
        <f t="shared" si="0"/>
        <v>311139</v>
      </c>
      <c r="E20" s="102">
        <f t="shared" si="1"/>
        <v>0.64821300221877309</v>
      </c>
      <c r="F20" s="101">
        <v>47946</v>
      </c>
      <c r="G20" s="101">
        <v>0</v>
      </c>
      <c r="H20" s="101">
        <v>10487</v>
      </c>
      <c r="I20" s="101">
        <f t="shared" si="2"/>
        <v>58433</v>
      </c>
      <c r="J20" s="102">
        <f t="shared" si="3"/>
        <v>0.12173668475713288</v>
      </c>
      <c r="K20" s="101">
        <v>0</v>
      </c>
      <c r="L20" s="101">
        <v>110423</v>
      </c>
      <c r="M20" s="101">
        <f t="shared" si="4"/>
        <v>110423</v>
      </c>
      <c r="N20" s="102">
        <f t="shared" si="5"/>
        <v>0.23005031302409401</v>
      </c>
      <c r="O20" s="101">
        <f t="shared" si="6"/>
        <v>479995</v>
      </c>
      <c r="P20" s="101">
        <v>0</v>
      </c>
    </row>
    <row r="21" spans="1:16" ht="15">
      <c r="A21" s="96" t="s">
        <v>78</v>
      </c>
      <c r="B21" s="101">
        <v>146780</v>
      </c>
      <c r="C21" s="101">
        <v>45505</v>
      </c>
      <c r="D21" s="101">
        <f t="shared" si="0"/>
        <v>192285</v>
      </c>
      <c r="E21" s="102">
        <f t="shared" si="1"/>
        <v>0.69756685083674641</v>
      </c>
      <c r="F21" s="101">
        <v>14686</v>
      </c>
      <c r="G21" s="101">
        <v>158</v>
      </c>
      <c r="H21" s="101">
        <v>0</v>
      </c>
      <c r="I21" s="101">
        <f t="shared" si="2"/>
        <v>14844</v>
      </c>
      <c r="J21" s="102">
        <f t="shared" si="3"/>
        <v>5.385070251876467E-2</v>
      </c>
      <c r="K21" s="101">
        <v>0</v>
      </c>
      <c r="L21" s="101">
        <v>68522</v>
      </c>
      <c r="M21" s="101">
        <f t="shared" si="4"/>
        <v>68522</v>
      </c>
      <c r="N21" s="102">
        <f t="shared" si="5"/>
        <v>0.24858244664448886</v>
      </c>
      <c r="O21" s="101">
        <f t="shared" si="6"/>
        <v>275651</v>
      </c>
      <c r="P21" s="101">
        <v>6088</v>
      </c>
    </row>
    <row r="22" spans="1:16" ht="15">
      <c r="A22" s="96" t="s">
        <v>89</v>
      </c>
      <c r="B22" s="101">
        <v>115478</v>
      </c>
      <c r="C22" s="101">
        <v>25026</v>
      </c>
      <c r="D22" s="101">
        <f t="shared" si="0"/>
        <v>140504</v>
      </c>
      <c r="E22" s="102">
        <f t="shared" si="1"/>
        <v>0.65514331143367388</v>
      </c>
      <c r="F22" s="101">
        <v>19122</v>
      </c>
      <c r="G22" s="101">
        <v>1000</v>
      </c>
      <c r="H22" s="101">
        <v>5200</v>
      </c>
      <c r="I22" s="101">
        <f t="shared" si="2"/>
        <v>25322</v>
      </c>
      <c r="J22" s="102">
        <f t="shared" si="3"/>
        <v>0.11807164872262348</v>
      </c>
      <c r="K22" s="101">
        <v>1134</v>
      </c>
      <c r="L22" s="101">
        <v>47503</v>
      </c>
      <c r="M22" s="101">
        <f t="shared" si="4"/>
        <v>48637</v>
      </c>
      <c r="N22" s="102">
        <f t="shared" si="5"/>
        <v>0.22678503984370266</v>
      </c>
      <c r="O22" s="101">
        <f t="shared" si="6"/>
        <v>214463</v>
      </c>
      <c r="P22" s="101">
        <v>19687</v>
      </c>
    </row>
    <row r="23" spans="1:16" ht="15">
      <c r="A23" s="96" t="s">
        <v>79</v>
      </c>
      <c r="B23" s="101">
        <v>152254</v>
      </c>
      <c r="C23" s="101">
        <v>41801</v>
      </c>
      <c r="D23" s="101">
        <f t="shared" si="0"/>
        <v>194055</v>
      </c>
      <c r="E23" s="102">
        <f t="shared" si="1"/>
        <v>0.75491626305654436</v>
      </c>
      <c r="F23" s="101">
        <v>25000</v>
      </c>
      <c r="G23" s="101">
        <v>1000</v>
      </c>
      <c r="H23" s="101">
        <v>10000</v>
      </c>
      <c r="I23" s="101">
        <f t="shared" si="2"/>
        <v>36000</v>
      </c>
      <c r="J23" s="102">
        <f t="shared" si="3"/>
        <v>0.14004784968197467</v>
      </c>
      <c r="K23" s="101">
        <v>500</v>
      </c>
      <c r="L23" s="101">
        <v>26500</v>
      </c>
      <c r="M23" s="101">
        <f t="shared" si="4"/>
        <v>27000</v>
      </c>
      <c r="N23" s="102">
        <f t="shared" si="5"/>
        <v>0.10503588726148101</v>
      </c>
      <c r="O23" s="101">
        <f t="shared" si="6"/>
        <v>257055</v>
      </c>
      <c r="P23" s="101">
        <v>0</v>
      </c>
    </row>
    <row r="24" spans="1:16" ht="15">
      <c r="A24" s="96" t="s">
        <v>92</v>
      </c>
      <c r="B24" s="101">
        <v>186997</v>
      </c>
      <c r="C24" s="101">
        <v>59136</v>
      </c>
      <c r="D24" s="101">
        <f t="shared" si="0"/>
        <v>246133</v>
      </c>
      <c r="E24" s="102">
        <f t="shared" si="1"/>
        <v>0.55074523001326892</v>
      </c>
      <c r="F24" s="101">
        <v>40604</v>
      </c>
      <c r="G24" s="101">
        <v>137</v>
      </c>
      <c r="H24" s="101">
        <v>4838</v>
      </c>
      <c r="I24" s="101">
        <f t="shared" si="2"/>
        <v>45579</v>
      </c>
      <c r="J24" s="102">
        <f t="shared" si="3"/>
        <v>0.10198720544898403</v>
      </c>
      <c r="K24" s="101">
        <v>1862</v>
      </c>
      <c r="L24" s="101">
        <v>153335</v>
      </c>
      <c r="M24" s="101">
        <f t="shared" si="4"/>
        <v>155197</v>
      </c>
      <c r="N24" s="102">
        <f t="shared" si="5"/>
        <v>0.34726756453774704</v>
      </c>
      <c r="O24" s="101">
        <f t="shared" si="6"/>
        <v>446909</v>
      </c>
      <c r="P24" s="101">
        <v>18950</v>
      </c>
    </row>
    <row r="25" spans="1:16" ht="15">
      <c r="A25" s="96" t="s">
        <v>93</v>
      </c>
      <c r="B25" s="101">
        <v>226870</v>
      </c>
      <c r="C25" s="101">
        <v>63518</v>
      </c>
      <c r="D25" s="101">
        <f t="shared" si="0"/>
        <v>290388</v>
      </c>
      <c r="E25" s="102">
        <f t="shared" si="1"/>
        <v>0.66134953676289732</v>
      </c>
      <c r="F25" s="101">
        <v>49130</v>
      </c>
      <c r="G25" s="101">
        <v>1000</v>
      </c>
      <c r="H25" s="101">
        <v>0</v>
      </c>
      <c r="I25" s="101">
        <f t="shared" si="2"/>
        <v>50130</v>
      </c>
      <c r="J25" s="102">
        <f t="shared" si="3"/>
        <v>0.11416949831922821</v>
      </c>
      <c r="K25" s="101">
        <v>500</v>
      </c>
      <c r="L25" s="101">
        <v>98066</v>
      </c>
      <c r="M25" s="101">
        <f t="shared" si="4"/>
        <v>98566</v>
      </c>
      <c r="N25" s="102">
        <f t="shared" si="5"/>
        <v>0.22448096491787448</v>
      </c>
      <c r="O25" s="101">
        <f t="shared" si="6"/>
        <v>439084</v>
      </c>
      <c r="P25" s="101">
        <v>0</v>
      </c>
    </row>
    <row r="26" spans="1:16" ht="15">
      <c r="A26" s="96" t="s">
        <v>80</v>
      </c>
      <c r="B26" s="101">
        <v>199414</v>
      </c>
      <c r="C26" s="101">
        <v>72438</v>
      </c>
      <c r="D26" s="101">
        <f t="shared" si="0"/>
        <v>271852</v>
      </c>
      <c r="E26" s="102">
        <f t="shared" si="1"/>
        <v>0.60980708838043962</v>
      </c>
      <c r="F26" s="101">
        <v>32829</v>
      </c>
      <c r="G26" s="101">
        <v>0</v>
      </c>
      <c r="H26" s="101">
        <v>0</v>
      </c>
      <c r="I26" s="101">
        <f t="shared" si="2"/>
        <v>32829</v>
      </c>
      <c r="J26" s="102">
        <f t="shared" si="3"/>
        <v>7.3640646029609694E-2</v>
      </c>
      <c r="K26" s="101">
        <v>0</v>
      </c>
      <c r="L26" s="101">
        <v>141119</v>
      </c>
      <c r="M26" s="101">
        <f t="shared" si="4"/>
        <v>141119</v>
      </c>
      <c r="N26" s="102">
        <f t="shared" si="5"/>
        <v>0.31655226558995064</v>
      </c>
      <c r="O26" s="101">
        <f t="shared" si="6"/>
        <v>445800</v>
      </c>
      <c r="P26" s="101">
        <v>0</v>
      </c>
    </row>
    <row r="27" spans="1:16" ht="15">
      <c r="A27" s="96" t="s">
        <v>81</v>
      </c>
      <c r="B27" s="101">
        <v>95103</v>
      </c>
      <c r="C27" s="101">
        <v>23184</v>
      </c>
      <c r="D27" s="101">
        <f t="shared" si="0"/>
        <v>118287</v>
      </c>
      <c r="E27" s="102">
        <f t="shared" si="1"/>
        <v>0.51194747525459527</v>
      </c>
      <c r="F27" s="101">
        <v>41091</v>
      </c>
      <c r="G27" s="101">
        <v>0</v>
      </c>
      <c r="H27" s="101">
        <v>6333</v>
      </c>
      <c r="I27" s="101">
        <f t="shared" si="2"/>
        <v>47424</v>
      </c>
      <c r="J27" s="102">
        <f t="shared" si="3"/>
        <v>0.20525160893820898</v>
      </c>
      <c r="K27" s="101">
        <v>1644</v>
      </c>
      <c r="L27" s="101">
        <v>63698</v>
      </c>
      <c r="M27" s="101">
        <f t="shared" si="4"/>
        <v>65342</v>
      </c>
      <c r="N27" s="102">
        <f t="shared" si="5"/>
        <v>0.28280091580719574</v>
      </c>
      <c r="O27" s="101">
        <f t="shared" si="6"/>
        <v>231053</v>
      </c>
      <c r="P27" s="101">
        <v>9617</v>
      </c>
    </row>
    <row r="28" spans="1:16" ht="15">
      <c r="A28" s="96" t="s">
        <v>82</v>
      </c>
      <c r="B28" s="101">
        <v>129737</v>
      </c>
      <c r="C28" s="101">
        <v>20712</v>
      </c>
      <c r="D28" s="101">
        <f t="shared" si="0"/>
        <v>150449</v>
      </c>
      <c r="E28" s="102">
        <f t="shared" si="1"/>
        <v>0.5435590801524649</v>
      </c>
      <c r="F28" s="101">
        <v>17275</v>
      </c>
      <c r="G28" s="101">
        <v>250</v>
      </c>
      <c r="H28" s="101">
        <v>5500</v>
      </c>
      <c r="I28" s="101">
        <f t="shared" si="2"/>
        <v>23025</v>
      </c>
      <c r="J28" s="102">
        <f t="shared" si="3"/>
        <v>8.3187311451126331E-2</v>
      </c>
      <c r="K28" s="101">
        <v>0</v>
      </c>
      <c r="L28" s="101">
        <v>103311</v>
      </c>
      <c r="M28" s="101">
        <f t="shared" si="4"/>
        <v>103311</v>
      </c>
      <c r="N28" s="102">
        <f t="shared" si="5"/>
        <v>0.37325360839640875</v>
      </c>
      <c r="O28" s="101">
        <f t="shared" si="6"/>
        <v>276785</v>
      </c>
      <c r="P28" s="101">
        <v>57472</v>
      </c>
    </row>
    <row r="29" spans="1:16" s="38" customFormat="1" ht="15">
      <c r="A29" s="100"/>
      <c r="B29" s="103"/>
      <c r="C29" s="103"/>
      <c r="D29" s="103"/>
      <c r="E29" s="104"/>
      <c r="F29" s="103"/>
      <c r="G29" s="103"/>
      <c r="H29" s="103"/>
      <c r="I29" s="103"/>
      <c r="J29" s="104"/>
      <c r="K29" s="103"/>
      <c r="L29" s="103"/>
      <c r="M29" s="103"/>
      <c r="N29" s="104"/>
      <c r="O29" s="103"/>
      <c r="P29" s="103"/>
    </row>
    <row r="30" spans="1:16" ht="15.75">
      <c r="A30" s="97" t="s">
        <v>126</v>
      </c>
      <c r="B30" s="101"/>
      <c r="C30" s="101"/>
      <c r="D30" s="101"/>
      <c r="E30" s="102"/>
      <c r="F30" s="101"/>
      <c r="G30" s="101"/>
      <c r="H30" s="101"/>
      <c r="I30" s="101"/>
      <c r="J30" s="102"/>
      <c r="K30" s="101"/>
      <c r="L30" s="101"/>
      <c r="M30" s="101"/>
      <c r="N30" s="102"/>
      <c r="O30" s="101"/>
      <c r="P30" s="101"/>
    </row>
    <row r="31" spans="1:16" ht="15">
      <c r="A31" s="96" t="s">
        <v>87</v>
      </c>
      <c r="B31" s="101">
        <v>758483</v>
      </c>
      <c r="C31" s="101">
        <v>256292</v>
      </c>
      <c r="D31" s="101">
        <f t="shared" si="0"/>
        <v>1014775</v>
      </c>
      <c r="E31" s="102">
        <f t="shared" si="1"/>
        <v>0.67911314258180444</v>
      </c>
      <c r="F31" s="101">
        <v>112248</v>
      </c>
      <c r="G31" s="101">
        <v>10624</v>
      </c>
      <c r="H31" s="101">
        <v>21184</v>
      </c>
      <c r="I31" s="101">
        <f t="shared" si="2"/>
        <v>144056</v>
      </c>
      <c r="J31" s="102">
        <f t="shared" si="3"/>
        <v>9.6405925321144503E-2</v>
      </c>
      <c r="K31" s="101">
        <v>6466</v>
      </c>
      <c r="L31" s="101">
        <v>328968</v>
      </c>
      <c r="M31" s="101">
        <f t="shared" si="4"/>
        <v>335434</v>
      </c>
      <c r="N31" s="102">
        <f t="shared" si="5"/>
        <v>0.22448093209705106</v>
      </c>
      <c r="O31" s="101">
        <f t="shared" si="6"/>
        <v>1494265</v>
      </c>
      <c r="P31" s="101">
        <v>392015</v>
      </c>
    </row>
    <row r="32" spans="1:16" ht="15">
      <c r="A32" s="96" t="s">
        <v>88</v>
      </c>
      <c r="B32" s="101">
        <v>293960</v>
      </c>
      <c r="C32" s="101">
        <v>84623</v>
      </c>
      <c r="D32" s="101">
        <f t="shared" si="0"/>
        <v>378583</v>
      </c>
      <c r="E32" s="102">
        <f t="shared" si="1"/>
        <v>0.78358536413725155</v>
      </c>
      <c r="F32" s="101">
        <v>37353</v>
      </c>
      <c r="G32" s="101">
        <v>0</v>
      </c>
      <c r="H32" s="101">
        <v>3298</v>
      </c>
      <c r="I32" s="101">
        <f t="shared" si="2"/>
        <v>40651</v>
      </c>
      <c r="J32" s="102">
        <f t="shared" si="3"/>
        <v>8.4138824610569971E-2</v>
      </c>
      <c r="K32" s="101">
        <v>732</v>
      </c>
      <c r="L32" s="101">
        <v>63176</v>
      </c>
      <c r="M32" s="101">
        <f t="shared" si="4"/>
        <v>63908</v>
      </c>
      <c r="N32" s="102">
        <f t="shared" si="5"/>
        <v>0.13227581125217844</v>
      </c>
      <c r="O32" s="101">
        <f t="shared" si="6"/>
        <v>483142</v>
      </c>
      <c r="P32" s="101">
        <v>0</v>
      </c>
    </row>
    <row r="33" spans="1:16" ht="15">
      <c r="A33" s="96" t="s">
        <v>99</v>
      </c>
      <c r="B33" s="101">
        <v>346664</v>
      </c>
      <c r="C33" s="101">
        <v>117071</v>
      </c>
      <c r="D33" s="101">
        <f t="shared" si="0"/>
        <v>463735</v>
      </c>
      <c r="E33" s="102">
        <f t="shared" si="1"/>
        <v>0.69249734191883594</v>
      </c>
      <c r="F33" s="101">
        <v>69308</v>
      </c>
      <c r="G33" s="101">
        <v>15973</v>
      </c>
      <c r="H33" s="101">
        <v>14526</v>
      </c>
      <c r="I33" s="101">
        <f t="shared" si="2"/>
        <v>99807</v>
      </c>
      <c r="J33" s="102">
        <f t="shared" si="3"/>
        <v>0.14904219479852343</v>
      </c>
      <c r="K33" s="101">
        <v>3353</v>
      </c>
      <c r="L33" s="101">
        <v>102761</v>
      </c>
      <c r="M33" s="101">
        <f t="shared" si="4"/>
        <v>106114</v>
      </c>
      <c r="N33" s="102">
        <f t="shared" si="5"/>
        <v>0.15846046328264063</v>
      </c>
      <c r="O33" s="101">
        <f t="shared" si="6"/>
        <v>669656</v>
      </c>
      <c r="P33" s="101">
        <v>16486</v>
      </c>
    </row>
    <row r="34" spans="1:16" ht="15">
      <c r="A34" s="96" t="s">
        <v>90</v>
      </c>
      <c r="B34" s="101">
        <v>209292</v>
      </c>
      <c r="C34" s="101">
        <v>70351</v>
      </c>
      <c r="D34" s="101">
        <f t="shared" si="0"/>
        <v>279643</v>
      </c>
      <c r="E34" s="102">
        <f t="shared" si="1"/>
        <v>0.51757849010995927</v>
      </c>
      <c r="F34" s="101">
        <v>55101</v>
      </c>
      <c r="G34" s="101">
        <v>1050</v>
      </c>
      <c r="H34" s="101">
        <v>3051</v>
      </c>
      <c r="I34" s="101">
        <f t="shared" si="2"/>
        <v>59202</v>
      </c>
      <c r="J34" s="102">
        <f t="shared" si="3"/>
        <v>0.10957428496865577</v>
      </c>
      <c r="K34" s="101">
        <v>2162</v>
      </c>
      <c r="L34" s="101">
        <v>199284</v>
      </c>
      <c r="M34" s="101">
        <f t="shared" si="4"/>
        <v>201446</v>
      </c>
      <c r="N34" s="102">
        <f t="shared" si="5"/>
        <v>0.37284722492138495</v>
      </c>
      <c r="O34" s="101">
        <f t="shared" si="6"/>
        <v>540291</v>
      </c>
      <c r="P34" s="101">
        <v>143626</v>
      </c>
    </row>
    <row r="35" spans="1:16" ht="15">
      <c r="A35" s="96" t="s">
        <v>91</v>
      </c>
      <c r="B35" s="101">
        <v>277952</v>
      </c>
      <c r="C35" s="101">
        <v>87176</v>
      </c>
      <c r="D35" s="101">
        <f t="shared" si="0"/>
        <v>365128</v>
      </c>
      <c r="E35" s="102">
        <f t="shared" si="1"/>
        <v>0.80952824373999532</v>
      </c>
      <c r="F35" s="101">
        <v>45358</v>
      </c>
      <c r="G35" s="101">
        <v>2115</v>
      </c>
      <c r="H35" s="101">
        <v>6635</v>
      </c>
      <c r="I35" s="101">
        <f t="shared" si="2"/>
        <v>54108</v>
      </c>
      <c r="J35" s="102">
        <f t="shared" si="3"/>
        <v>0.11996328468998177</v>
      </c>
      <c r="K35" s="101">
        <v>0</v>
      </c>
      <c r="L35" s="101">
        <v>31802</v>
      </c>
      <c r="M35" s="101">
        <f t="shared" si="4"/>
        <v>31802</v>
      </c>
      <c r="N35" s="102">
        <f t="shared" si="5"/>
        <v>7.0508471570022921E-2</v>
      </c>
      <c r="O35" s="101">
        <f t="shared" si="6"/>
        <v>451038</v>
      </c>
      <c r="P35" s="101">
        <v>141091</v>
      </c>
    </row>
    <row r="36" spans="1:16" ht="15">
      <c r="A36" s="96" t="s">
        <v>94</v>
      </c>
      <c r="B36" s="101">
        <v>233587</v>
      </c>
      <c r="C36" s="101">
        <v>37092</v>
      </c>
      <c r="D36" s="101">
        <f t="shared" si="0"/>
        <v>270679</v>
      </c>
      <c r="E36" s="102">
        <f t="shared" si="1"/>
        <v>0.62326499221721787</v>
      </c>
      <c r="F36" s="101">
        <v>57234</v>
      </c>
      <c r="G36" s="101">
        <v>2171</v>
      </c>
      <c r="H36" s="101">
        <v>0</v>
      </c>
      <c r="I36" s="101">
        <f t="shared" si="2"/>
        <v>59405</v>
      </c>
      <c r="J36" s="102">
        <f t="shared" si="3"/>
        <v>0.13678584915218334</v>
      </c>
      <c r="K36" s="101">
        <v>435</v>
      </c>
      <c r="L36" s="101">
        <v>103773</v>
      </c>
      <c r="M36" s="101">
        <f t="shared" si="4"/>
        <v>104208</v>
      </c>
      <c r="N36" s="102">
        <f t="shared" si="5"/>
        <v>0.23994915863059876</v>
      </c>
      <c r="O36" s="101">
        <f t="shared" si="6"/>
        <v>434292</v>
      </c>
      <c r="P36" s="101">
        <v>401876</v>
      </c>
    </row>
    <row r="37" spans="1:16" ht="15">
      <c r="A37" s="96" t="s">
        <v>95</v>
      </c>
      <c r="B37" s="101">
        <v>331940</v>
      </c>
      <c r="C37" s="101">
        <v>89810</v>
      </c>
      <c r="D37" s="101">
        <f t="shared" si="0"/>
        <v>421750</v>
      </c>
      <c r="E37" s="102">
        <f t="shared" si="1"/>
        <v>0.59380917852290405</v>
      </c>
      <c r="F37" s="101">
        <v>94855</v>
      </c>
      <c r="G37" s="101">
        <v>7498</v>
      </c>
      <c r="H37" s="101">
        <v>36880</v>
      </c>
      <c r="I37" s="101">
        <f t="shared" si="2"/>
        <v>139233</v>
      </c>
      <c r="J37" s="102">
        <f t="shared" si="3"/>
        <v>0.1960351709621328</v>
      </c>
      <c r="K37" s="101">
        <v>9017</v>
      </c>
      <c r="L37" s="101">
        <v>140245</v>
      </c>
      <c r="M37" s="101">
        <f t="shared" si="4"/>
        <v>149262</v>
      </c>
      <c r="N37" s="102">
        <f t="shared" si="5"/>
        <v>0.21015565051496315</v>
      </c>
      <c r="O37" s="101">
        <f t="shared" si="6"/>
        <v>710245</v>
      </c>
      <c r="P37" s="101">
        <v>214164</v>
      </c>
    </row>
    <row r="38" spans="1:16" ht="15">
      <c r="A38" s="96" t="s">
        <v>101</v>
      </c>
      <c r="B38" s="101">
        <v>401905</v>
      </c>
      <c r="C38" s="101">
        <v>120303</v>
      </c>
      <c r="D38" s="101">
        <f>(B38+C38)</f>
        <v>522208</v>
      </c>
      <c r="E38" s="102">
        <f>(D38/O38)</f>
        <v>0.70895149553619918</v>
      </c>
      <c r="F38" s="101">
        <v>86098</v>
      </c>
      <c r="G38" s="101">
        <v>0</v>
      </c>
      <c r="H38" s="101">
        <v>2467</v>
      </c>
      <c r="I38" s="101">
        <f>(F38+G38+H38)</f>
        <v>88565</v>
      </c>
      <c r="J38" s="102">
        <f>(I38/O38)</f>
        <v>0.12023616873384452</v>
      </c>
      <c r="K38" s="101">
        <v>514</v>
      </c>
      <c r="L38" s="101">
        <v>125305</v>
      </c>
      <c r="M38" s="101">
        <f>(K38+L38)</f>
        <v>125819</v>
      </c>
      <c r="N38" s="102">
        <f>(M38/O38)</f>
        <v>0.17081233572995633</v>
      </c>
      <c r="O38" s="101">
        <f>(D38+I38+M38)</f>
        <v>736592</v>
      </c>
      <c r="P38" s="101">
        <v>0</v>
      </c>
    </row>
    <row r="39" spans="1:16" s="38" customFormat="1" ht="15">
      <c r="A39" s="100"/>
      <c r="B39" s="103"/>
      <c r="C39" s="103"/>
      <c r="D39" s="103"/>
      <c r="E39" s="104"/>
      <c r="F39" s="103"/>
      <c r="G39" s="103"/>
      <c r="H39" s="103"/>
      <c r="I39" s="103"/>
      <c r="J39" s="104"/>
      <c r="K39" s="103"/>
      <c r="L39" s="103"/>
      <c r="M39" s="103"/>
      <c r="N39" s="104"/>
      <c r="O39" s="103"/>
      <c r="P39" s="103"/>
    </row>
    <row r="40" spans="1:16" ht="15.75">
      <c r="A40" s="97" t="s">
        <v>127</v>
      </c>
      <c r="B40" s="101"/>
      <c r="C40" s="101"/>
      <c r="D40" s="101"/>
      <c r="E40" s="102"/>
      <c r="F40" s="101"/>
      <c r="G40" s="101"/>
      <c r="H40" s="101"/>
      <c r="I40" s="101"/>
      <c r="J40" s="102"/>
      <c r="K40" s="101"/>
      <c r="L40" s="101"/>
      <c r="M40" s="101"/>
      <c r="N40" s="102"/>
      <c r="O40" s="101"/>
      <c r="P40" s="101"/>
    </row>
    <row r="41" spans="1:16" ht="15">
      <c r="A41" s="96" t="s">
        <v>96</v>
      </c>
      <c r="B41" s="101">
        <v>394002</v>
      </c>
      <c r="C41" s="101">
        <v>116982</v>
      </c>
      <c r="D41" s="101">
        <f t="shared" si="0"/>
        <v>510984</v>
      </c>
      <c r="E41" s="102">
        <f t="shared" si="1"/>
        <v>0.73081340219308089</v>
      </c>
      <c r="F41" s="101">
        <v>67484</v>
      </c>
      <c r="G41" s="101">
        <v>26414</v>
      </c>
      <c r="H41" s="101">
        <v>2675</v>
      </c>
      <c r="I41" s="101">
        <f t="shared" si="2"/>
        <v>96573</v>
      </c>
      <c r="J41" s="102">
        <f t="shared" si="3"/>
        <v>0.13811947671549873</v>
      </c>
      <c r="K41" s="101">
        <v>1032</v>
      </c>
      <c r="L41" s="101">
        <v>90610</v>
      </c>
      <c r="M41" s="101">
        <f t="shared" si="4"/>
        <v>91642</v>
      </c>
      <c r="N41" s="102">
        <f t="shared" si="5"/>
        <v>0.13106712109142032</v>
      </c>
      <c r="O41" s="101">
        <f t="shared" si="6"/>
        <v>699199</v>
      </c>
      <c r="P41" s="101">
        <v>33175</v>
      </c>
    </row>
    <row r="42" spans="1:16" ht="15">
      <c r="A42" s="96" t="s">
        <v>97</v>
      </c>
      <c r="B42" s="101">
        <v>313048</v>
      </c>
      <c r="C42" s="101">
        <v>83195</v>
      </c>
      <c r="D42" s="101">
        <f t="shared" si="0"/>
        <v>396243</v>
      </c>
      <c r="E42" s="102">
        <f t="shared" si="1"/>
        <v>0.61921870018815206</v>
      </c>
      <c r="F42" s="101">
        <v>62578</v>
      </c>
      <c r="G42" s="101">
        <v>5617</v>
      </c>
      <c r="H42" s="101">
        <v>9423</v>
      </c>
      <c r="I42" s="101">
        <f t="shared" si="2"/>
        <v>77618</v>
      </c>
      <c r="J42" s="102">
        <f t="shared" si="3"/>
        <v>0.12129556123692781</v>
      </c>
      <c r="K42" s="101">
        <v>3517</v>
      </c>
      <c r="L42" s="101">
        <v>162530</v>
      </c>
      <c r="M42" s="101">
        <f t="shared" si="4"/>
        <v>166047</v>
      </c>
      <c r="N42" s="102">
        <f t="shared" si="5"/>
        <v>0.25948573857492013</v>
      </c>
      <c r="O42" s="101">
        <f t="shared" si="6"/>
        <v>639908</v>
      </c>
      <c r="P42" s="101">
        <v>25969</v>
      </c>
    </row>
    <row r="43" spans="1:16" ht="15">
      <c r="A43" s="96" t="s">
        <v>98</v>
      </c>
      <c r="B43" s="101">
        <v>272410</v>
      </c>
      <c r="C43" s="101">
        <v>58663</v>
      </c>
      <c r="D43" s="101">
        <f t="shared" si="0"/>
        <v>331073</v>
      </c>
      <c r="E43" s="102">
        <f t="shared" si="1"/>
        <v>0.62003565823529194</v>
      </c>
      <c r="F43" s="101">
        <v>57177</v>
      </c>
      <c r="G43" s="101">
        <v>9214</v>
      </c>
      <c r="H43" s="101">
        <v>10381</v>
      </c>
      <c r="I43" s="101">
        <f t="shared" si="2"/>
        <v>76772</v>
      </c>
      <c r="J43" s="102">
        <f t="shared" si="3"/>
        <v>0.14377909873061176</v>
      </c>
      <c r="K43" s="101">
        <v>2671</v>
      </c>
      <c r="L43" s="101">
        <v>123442</v>
      </c>
      <c r="M43" s="101">
        <f t="shared" si="4"/>
        <v>126113</v>
      </c>
      <c r="N43" s="102">
        <f t="shared" si="5"/>
        <v>0.23618524303409633</v>
      </c>
      <c r="O43" s="101">
        <f t="shared" si="6"/>
        <v>533958</v>
      </c>
      <c r="P43" s="101">
        <v>94751</v>
      </c>
    </row>
    <row r="44" spans="1:16" ht="15">
      <c r="A44" s="96" t="s">
        <v>103</v>
      </c>
      <c r="B44" s="101">
        <v>478376</v>
      </c>
      <c r="C44" s="101">
        <v>149749</v>
      </c>
      <c r="D44" s="101">
        <f t="shared" si="0"/>
        <v>628125</v>
      </c>
      <c r="E44" s="102">
        <f t="shared" si="1"/>
        <v>0.68843689068197589</v>
      </c>
      <c r="F44" s="101">
        <v>101644</v>
      </c>
      <c r="G44" s="101">
        <v>11908</v>
      </c>
      <c r="H44" s="101">
        <v>26316</v>
      </c>
      <c r="I44" s="101">
        <f t="shared" si="2"/>
        <v>139868</v>
      </c>
      <c r="J44" s="102">
        <f t="shared" si="3"/>
        <v>0.15329797576263737</v>
      </c>
      <c r="K44" s="101">
        <v>1086</v>
      </c>
      <c r="L44" s="101">
        <v>143314</v>
      </c>
      <c r="M44" s="101">
        <f t="shared" si="4"/>
        <v>144400</v>
      </c>
      <c r="N44" s="102">
        <f t="shared" si="5"/>
        <v>0.15826513355538677</v>
      </c>
      <c r="O44" s="101">
        <f t="shared" si="6"/>
        <v>912393</v>
      </c>
      <c r="P44" s="101">
        <v>0</v>
      </c>
    </row>
    <row r="45" spans="1:16" ht="15">
      <c r="A45" s="96" t="s">
        <v>104</v>
      </c>
      <c r="B45" s="101">
        <v>350602</v>
      </c>
      <c r="C45" s="101">
        <v>105115</v>
      </c>
      <c r="D45" s="101">
        <f t="shared" si="0"/>
        <v>455717</v>
      </c>
      <c r="E45" s="102">
        <f t="shared" si="1"/>
        <v>0.6436717156594105</v>
      </c>
      <c r="F45" s="101">
        <v>86533</v>
      </c>
      <c r="G45" s="101">
        <v>3939</v>
      </c>
      <c r="H45" s="101">
        <v>9578</v>
      </c>
      <c r="I45" s="101">
        <f t="shared" si="2"/>
        <v>100050</v>
      </c>
      <c r="J45" s="102">
        <f t="shared" si="3"/>
        <v>0.14131435770823564</v>
      </c>
      <c r="K45" s="101">
        <v>433</v>
      </c>
      <c r="L45" s="101">
        <v>151796</v>
      </c>
      <c r="M45" s="101">
        <f t="shared" si="4"/>
        <v>152229</v>
      </c>
      <c r="N45" s="102">
        <f t="shared" si="5"/>
        <v>0.21501392663235386</v>
      </c>
      <c r="O45" s="101">
        <f t="shared" si="6"/>
        <v>707996</v>
      </c>
      <c r="P45" s="101">
        <v>25973</v>
      </c>
    </row>
    <row r="46" spans="1:16" ht="15">
      <c r="A46" s="96" t="s">
        <v>100</v>
      </c>
      <c r="B46" s="101">
        <v>252107</v>
      </c>
      <c r="C46" s="101">
        <v>37105</v>
      </c>
      <c r="D46" s="101">
        <f>(B46+C46)</f>
        <v>289212</v>
      </c>
      <c r="E46" s="102">
        <f>(D46/O46)</f>
        <v>0.70736539336395521</v>
      </c>
      <c r="F46" s="101">
        <v>24486</v>
      </c>
      <c r="G46" s="101">
        <v>14454</v>
      </c>
      <c r="H46" s="101">
        <v>1375</v>
      </c>
      <c r="I46" s="101">
        <f>(F46+G46+H46)</f>
        <v>40315</v>
      </c>
      <c r="J46" s="102">
        <f>(I46/O46)</f>
        <v>9.8603916274109832E-2</v>
      </c>
      <c r="K46" s="101">
        <v>4518</v>
      </c>
      <c r="L46" s="101">
        <v>74813</v>
      </c>
      <c r="M46" s="101">
        <f>(K46+L46)</f>
        <v>79331</v>
      </c>
      <c r="N46" s="102">
        <f>(M46/O46)</f>
        <v>0.19403069036193496</v>
      </c>
      <c r="O46" s="101">
        <f>(D46+I46+M46)</f>
        <v>408858</v>
      </c>
      <c r="P46" s="101">
        <v>0</v>
      </c>
    </row>
    <row r="47" spans="1:16" ht="15">
      <c r="A47" s="96" t="s">
        <v>105</v>
      </c>
      <c r="B47" s="101">
        <v>603947</v>
      </c>
      <c r="C47" s="101">
        <v>180519</v>
      </c>
      <c r="D47" s="101">
        <f t="shared" si="0"/>
        <v>784466</v>
      </c>
      <c r="E47" s="102">
        <f t="shared" si="1"/>
        <v>0.51303673358342095</v>
      </c>
      <c r="F47" s="101">
        <v>180712</v>
      </c>
      <c r="G47" s="101">
        <v>23946</v>
      </c>
      <c r="H47" s="101">
        <v>107428</v>
      </c>
      <c r="I47" s="101">
        <f t="shared" si="2"/>
        <v>312086</v>
      </c>
      <c r="J47" s="102">
        <f t="shared" si="3"/>
        <v>0.20410264056965569</v>
      </c>
      <c r="K47" s="101">
        <v>8278</v>
      </c>
      <c r="L47" s="101">
        <v>424234</v>
      </c>
      <c r="M47" s="101">
        <f t="shared" si="4"/>
        <v>432512</v>
      </c>
      <c r="N47" s="102">
        <f t="shared" si="5"/>
        <v>0.28286062584692334</v>
      </c>
      <c r="O47" s="101">
        <f t="shared" si="6"/>
        <v>1529064</v>
      </c>
      <c r="P47" s="101">
        <v>5910</v>
      </c>
    </row>
    <row r="48" spans="1:16" ht="15">
      <c r="A48" s="96" t="s">
        <v>106</v>
      </c>
      <c r="B48" s="101">
        <v>491123</v>
      </c>
      <c r="C48" s="101">
        <v>88402</v>
      </c>
      <c r="D48" s="101">
        <f t="shared" si="0"/>
        <v>579525</v>
      </c>
      <c r="E48" s="102">
        <f t="shared" si="1"/>
        <v>0.7809257512464628</v>
      </c>
      <c r="F48" s="101">
        <v>65429</v>
      </c>
      <c r="G48" s="101">
        <v>600</v>
      </c>
      <c r="H48" s="101">
        <v>10466</v>
      </c>
      <c r="I48" s="101">
        <f t="shared" si="2"/>
        <v>76495</v>
      </c>
      <c r="J48" s="102">
        <f t="shared" si="3"/>
        <v>0.10307909985177199</v>
      </c>
      <c r="K48" s="101">
        <v>1508</v>
      </c>
      <c r="L48" s="101">
        <v>84572</v>
      </c>
      <c r="M48" s="101">
        <f t="shared" si="4"/>
        <v>86080</v>
      </c>
      <c r="N48" s="102">
        <f t="shared" si="5"/>
        <v>0.11599514890176527</v>
      </c>
      <c r="O48" s="101">
        <f t="shared" si="6"/>
        <v>742100</v>
      </c>
      <c r="P48" s="101">
        <v>0</v>
      </c>
    </row>
    <row r="49" spans="1:16" s="38" customFormat="1" ht="15">
      <c r="A49" s="100"/>
      <c r="B49" s="103"/>
      <c r="C49" s="103"/>
      <c r="D49" s="103"/>
      <c r="E49" s="104"/>
      <c r="F49" s="103"/>
      <c r="G49" s="103"/>
      <c r="H49" s="103"/>
      <c r="I49" s="103"/>
      <c r="J49" s="104"/>
      <c r="K49" s="103"/>
      <c r="L49" s="103"/>
      <c r="M49" s="103"/>
      <c r="N49" s="104"/>
      <c r="O49" s="103"/>
      <c r="P49" s="103"/>
    </row>
    <row r="50" spans="1:16" ht="15.75">
      <c r="A50" s="97" t="s">
        <v>128</v>
      </c>
      <c r="B50" s="101"/>
      <c r="C50" s="101"/>
      <c r="D50" s="101"/>
      <c r="E50" s="102"/>
      <c r="F50" s="101"/>
      <c r="G50" s="101"/>
      <c r="H50" s="101"/>
      <c r="I50" s="101"/>
      <c r="J50" s="102"/>
      <c r="K50" s="101"/>
      <c r="L50" s="101"/>
      <c r="M50" s="101"/>
      <c r="N50" s="102"/>
      <c r="O50" s="101"/>
      <c r="P50" s="101"/>
    </row>
    <row r="51" spans="1:16" ht="15">
      <c r="A51" s="96" t="s">
        <v>107</v>
      </c>
      <c r="B51" s="101">
        <v>608622</v>
      </c>
      <c r="C51" s="101">
        <v>199958</v>
      </c>
      <c r="D51" s="101">
        <f t="shared" si="0"/>
        <v>808580</v>
      </c>
      <c r="E51" s="102">
        <f t="shared" si="1"/>
        <v>0.68925893880821576</v>
      </c>
      <c r="F51" s="101">
        <v>101144</v>
      </c>
      <c r="G51" s="101">
        <v>17871</v>
      </c>
      <c r="H51" s="101">
        <v>19589</v>
      </c>
      <c r="I51" s="101">
        <f t="shared" si="2"/>
        <v>138604</v>
      </c>
      <c r="J51" s="102">
        <f t="shared" si="3"/>
        <v>0.11815039446260597</v>
      </c>
      <c r="K51" s="101">
        <v>1342</v>
      </c>
      <c r="L51" s="101">
        <v>224589</v>
      </c>
      <c r="M51" s="101">
        <f t="shared" si="4"/>
        <v>225931</v>
      </c>
      <c r="N51" s="102">
        <f t="shared" si="5"/>
        <v>0.19259066672917829</v>
      </c>
      <c r="O51" s="101">
        <f t="shared" si="6"/>
        <v>1173115</v>
      </c>
      <c r="P51" s="101">
        <v>26395</v>
      </c>
    </row>
    <row r="52" spans="1:16" ht="15">
      <c r="A52" s="96" t="s">
        <v>102</v>
      </c>
      <c r="B52" s="101">
        <v>722126</v>
      </c>
      <c r="C52" s="101">
        <v>119252</v>
      </c>
      <c r="D52" s="101">
        <f>(B52+C52)</f>
        <v>841378</v>
      </c>
      <c r="E52" s="102">
        <f>(D52/O52)</f>
        <v>0.71090370948676551</v>
      </c>
      <c r="F52" s="101">
        <v>142900</v>
      </c>
      <c r="G52" s="101">
        <v>10562</v>
      </c>
      <c r="H52" s="101">
        <v>12111</v>
      </c>
      <c r="I52" s="101">
        <f>(F52+G52+H52)</f>
        <v>165573</v>
      </c>
      <c r="J52" s="102">
        <f>(I52/O52)</f>
        <v>0.13989723987417335</v>
      </c>
      <c r="K52" s="101">
        <v>15922</v>
      </c>
      <c r="L52" s="101">
        <v>160660</v>
      </c>
      <c r="M52" s="101">
        <f>(K52+L52)</f>
        <v>176582</v>
      </c>
      <c r="N52" s="102">
        <f>(M52/O52)</f>
        <v>0.14919905063906119</v>
      </c>
      <c r="O52" s="101">
        <f>(D52+I52+M52)</f>
        <v>1183533</v>
      </c>
      <c r="P52" s="101">
        <v>578651</v>
      </c>
    </row>
    <row r="53" spans="1:16" ht="15">
      <c r="A53" s="96" t="s">
        <v>108</v>
      </c>
      <c r="B53" s="101">
        <v>824904</v>
      </c>
      <c r="C53" s="101">
        <v>239333</v>
      </c>
      <c r="D53" s="101">
        <f t="shared" si="0"/>
        <v>1064237</v>
      </c>
      <c r="E53" s="102">
        <f t="shared" si="1"/>
        <v>0.82337508607150323</v>
      </c>
      <c r="F53" s="101">
        <v>152591</v>
      </c>
      <c r="G53" s="101">
        <v>6192</v>
      </c>
      <c r="H53" s="101">
        <v>1900</v>
      </c>
      <c r="I53" s="101">
        <f t="shared" si="2"/>
        <v>160683</v>
      </c>
      <c r="J53" s="102">
        <f t="shared" si="3"/>
        <v>0.1243166502905155</v>
      </c>
      <c r="K53" s="101">
        <v>6636</v>
      </c>
      <c r="L53" s="101">
        <v>60974</v>
      </c>
      <c r="M53" s="101">
        <f t="shared" si="4"/>
        <v>67610</v>
      </c>
      <c r="N53" s="102">
        <f t="shared" si="5"/>
        <v>5.2308263637981321E-2</v>
      </c>
      <c r="O53" s="101">
        <f t="shared" si="6"/>
        <v>1292530</v>
      </c>
      <c r="P53" s="101">
        <v>13794</v>
      </c>
    </row>
    <row r="54" spans="1:16" ht="15">
      <c r="A54" s="96" t="s">
        <v>114</v>
      </c>
      <c r="B54" s="101">
        <v>448636</v>
      </c>
      <c r="C54" s="101">
        <v>119053</v>
      </c>
      <c r="D54" s="101">
        <f t="shared" si="0"/>
        <v>567689</v>
      </c>
      <c r="E54" s="102">
        <f t="shared" si="1"/>
        <v>0.72013055711302854</v>
      </c>
      <c r="F54" s="101">
        <v>82720</v>
      </c>
      <c r="G54" s="101">
        <v>850</v>
      </c>
      <c r="H54" s="101">
        <v>10313</v>
      </c>
      <c r="I54" s="101">
        <f t="shared" si="2"/>
        <v>93883</v>
      </c>
      <c r="J54" s="102">
        <f t="shared" si="3"/>
        <v>0.11909340694190386</v>
      </c>
      <c r="K54" s="101">
        <v>3187</v>
      </c>
      <c r="L54" s="101">
        <v>123555</v>
      </c>
      <c r="M54" s="101">
        <f t="shared" si="4"/>
        <v>126742</v>
      </c>
      <c r="N54" s="102">
        <f t="shared" si="5"/>
        <v>0.16077603594506756</v>
      </c>
      <c r="O54" s="101">
        <f t="shared" si="6"/>
        <v>788314</v>
      </c>
      <c r="P54" s="101">
        <v>138432</v>
      </c>
    </row>
    <row r="55" spans="1:16" s="38" customFormat="1" ht="15">
      <c r="A55" s="100"/>
      <c r="B55" s="103"/>
      <c r="C55" s="103"/>
      <c r="D55" s="103"/>
      <c r="E55" s="104"/>
      <c r="F55" s="103"/>
      <c r="G55" s="103"/>
      <c r="H55" s="103"/>
      <c r="I55" s="103"/>
      <c r="J55" s="104"/>
      <c r="K55" s="103"/>
      <c r="L55" s="103"/>
      <c r="M55" s="103"/>
      <c r="N55" s="104"/>
      <c r="O55" s="103"/>
      <c r="P55" s="103"/>
    </row>
    <row r="56" spans="1:16" ht="15.75">
      <c r="A56" s="97" t="s">
        <v>1087</v>
      </c>
      <c r="B56" s="101"/>
      <c r="C56" s="101"/>
      <c r="D56" s="101"/>
      <c r="E56" s="102"/>
      <c r="F56" s="101"/>
      <c r="G56" s="101"/>
      <c r="H56" s="101"/>
      <c r="I56" s="101"/>
      <c r="J56" s="102"/>
      <c r="K56" s="101"/>
      <c r="L56" s="101"/>
      <c r="M56" s="101"/>
      <c r="N56" s="102"/>
      <c r="O56" s="101"/>
      <c r="P56" s="101"/>
    </row>
    <row r="57" spans="1:16" ht="15">
      <c r="A57" s="96" t="s">
        <v>109</v>
      </c>
      <c r="B57" s="101">
        <v>1288156</v>
      </c>
      <c r="C57" s="101">
        <v>433504</v>
      </c>
      <c r="D57" s="101">
        <f t="shared" si="0"/>
        <v>1721660</v>
      </c>
      <c r="E57" s="102">
        <f t="shared" si="1"/>
        <v>0.72350754453896071</v>
      </c>
      <c r="F57" s="101">
        <v>237066</v>
      </c>
      <c r="G57" s="101">
        <v>6200</v>
      </c>
      <c r="H57" s="101">
        <v>47786</v>
      </c>
      <c r="I57" s="101">
        <f t="shared" si="2"/>
        <v>291052</v>
      </c>
      <c r="J57" s="102">
        <f t="shared" si="3"/>
        <v>0.12231121002587828</v>
      </c>
      <c r="K57" s="101">
        <v>16443</v>
      </c>
      <c r="L57" s="101">
        <v>350447</v>
      </c>
      <c r="M57" s="101">
        <f t="shared" si="4"/>
        <v>366890</v>
      </c>
      <c r="N57" s="102">
        <f t="shared" si="5"/>
        <v>0.15418124543516101</v>
      </c>
      <c r="O57" s="101">
        <f t="shared" si="6"/>
        <v>2379602</v>
      </c>
      <c r="P57" s="101">
        <v>0</v>
      </c>
    </row>
    <row r="58" spans="1:16" ht="15">
      <c r="A58" s="96" t="s">
        <v>110</v>
      </c>
      <c r="B58" s="101">
        <v>2164842</v>
      </c>
      <c r="C58" s="101">
        <v>592133</v>
      </c>
      <c r="D58" s="101">
        <f t="shared" si="0"/>
        <v>2756975</v>
      </c>
      <c r="E58" s="102">
        <f t="shared" si="1"/>
        <v>0.70649584875470328</v>
      </c>
      <c r="F58" s="101">
        <v>416274</v>
      </c>
      <c r="G58" s="101">
        <v>15631</v>
      </c>
      <c r="H58" s="101">
        <v>115881</v>
      </c>
      <c r="I58" s="101">
        <f t="shared" si="2"/>
        <v>547786</v>
      </c>
      <c r="J58" s="102">
        <f t="shared" si="3"/>
        <v>0.14037433600447732</v>
      </c>
      <c r="K58" s="101">
        <v>30753</v>
      </c>
      <c r="L58" s="101">
        <v>566809</v>
      </c>
      <c r="M58" s="101">
        <f t="shared" si="4"/>
        <v>597562</v>
      </c>
      <c r="N58" s="102">
        <f t="shared" si="5"/>
        <v>0.15312981524081937</v>
      </c>
      <c r="O58" s="101">
        <f t="shared" si="6"/>
        <v>3902323</v>
      </c>
      <c r="P58" s="101">
        <v>1216805</v>
      </c>
    </row>
    <row r="59" spans="1:16" ht="15">
      <c r="A59" s="96" t="s">
        <v>111</v>
      </c>
      <c r="B59" s="101">
        <v>1671410</v>
      </c>
      <c r="C59" s="101">
        <v>482969</v>
      </c>
      <c r="D59" s="101">
        <f t="shared" si="0"/>
        <v>2154379</v>
      </c>
      <c r="E59" s="102">
        <f t="shared" si="1"/>
        <v>0.70265022784823339</v>
      </c>
      <c r="F59" s="101"/>
      <c r="G59" s="101"/>
      <c r="H59" s="101"/>
      <c r="I59" s="101">
        <v>435640</v>
      </c>
      <c r="J59" s="102">
        <f t="shared" si="3"/>
        <v>0.14208388833153515</v>
      </c>
      <c r="K59" s="101">
        <v>6005</v>
      </c>
      <c r="L59" s="101">
        <v>470052</v>
      </c>
      <c r="M59" s="101">
        <f t="shared" si="4"/>
        <v>476057</v>
      </c>
      <c r="N59" s="102">
        <f t="shared" si="5"/>
        <v>0.15526588382023146</v>
      </c>
      <c r="O59" s="101">
        <f t="shared" si="6"/>
        <v>3066076</v>
      </c>
      <c r="P59" s="101">
        <v>52545</v>
      </c>
    </row>
    <row r="60" spans="1:16" ht="15">
      <c r="A60" s="96" t="s">
        <v>113</v>
      </c>
      <c r="B60" s="101">
        <v>1705812</v>
      </c>
      <c r="C60" s="101">
        <v>498239</v>
      </c>
      <c r="D60" s="101">
        <f t="shared" si="0"/>
        <v>2204051</v>
      </c>
      <c r="E60" s="102">
        <f t="shared" si="1"/>
        <v>0.69907910195154011</v>
      </c>
      <c r="F60" s="101">
        <v>387308</v>
      </c>
      <c r="G60" s="101">
        <v>50126</v>
      </c>
      <c r="H60" s="101">
        <v>68520</v>
      </c>
      <c r="I60" s="101">
        <f t="shared" si="2"/>
        <v>505954</v>
      </c>
      <c r="J60" s="102">
        <f t="shared" si="3"/>
        <v>0.16047807784338453</v>
      </c>
      <c r="K60" s="101">
        <v>11501</v>
      </c>
      <c r="L60" s="101">
        <v>431286</v>
      </c>
      <c r="M60" s="101">
        <f t="shared" si="4"/>
        <v>442787</v>
      </c>
      <c r="N60" s="102">
        <f t="shared" si="5"/>
        <v>0.14044282020507537</v>
      </c>
      <c r="O60" s="101">
        <f t="shared" si="6"/>
        <v>3152792</v>
      </c>
      <c r="P60" s="101">
        <v>0</v>
      </c>
    </row>
    <row r="61" spans="1:16" ht="15">
      <c r="A61" s="96" t="s">
        <v>112</v>
      </c>
      <c r="B61" s="101">
        <v>1757881</v>
      </c>
      <c r="C61" s="101">
        <v>511562</v>
      </c>
      <c r="D61" s="101">
        <f t="shared" si="0"/>
        <v>2269443</v>
      </c>
      <c r="E61" s="102">
        <f t="shared" si="1"/>
        <v>0.64912335398261978</v>
      </c>
      <c r="F61" s="101">
        <v>386907</v>
      </c>
      <c r="G61" s="101">
        <v>27258</v>
      </c>
      <c r="H61" s="101">
        <v>50072</v>
      </c>
      <c r="I61" s="101">
        <f t="shared" si="2"/>
        <v>464237</v>
      </c>
      <c r="J61" s="102">
        <f t="shared" si="3"/>
        <v>0.13278459890062427</v>
      </c>
      <c r="K61" s="101">
        <v>17506</v>
      </c>
      <c r="L61" s="101">
        <v>744980</v>
      </c>
      <c r="M61" s="101">
        <f t="shared" si="4"/>
        <v>762486</v>
      </c>
      <c r="N61" s="102">
        <f t="shared" si="5"/>
        <v>0.21809204711675589</v>
      </c>
      <c r="O61" s="101">
        <f t="shared" si="6"/>
        <v>3496166</v>
      </c>
      <c r="P61" s="101">
        <v>0</v>
      </c>
    </row>
    <row r="62" spans="1:16" s="38" customFormat="1" ht="15">
      <c r="A62" s="100"/>
      <c r="B62" s="103"/>
      <c r="C62" s="103"/>
      <c r="D62" s="103"/>
      <c r="E62" s="104"/>
      <c r="F62" s="103"/>
      <c r="G62" s="103"/>
      <c r="H62" s="103"/>
      <c r="I62" s="103"/>
      <c r="J62" s="104"/>
      <c r="K62" s="103"/>
      <c r="L62" s="103"/>
      <c r="M62" s="103"/>
      <c r="N62" s="104"/>
      <c r="O62" s="103"/>
      <c r="P62" s="103"/>
    </row>
    <row r="63" spans="1:16" ht="15.75">
      <c r="A63" s="97" t="s">
        <v>1030</v>
      </c>
      <c r="B63" s="101"/>
      <c r="C63" s="101"/>
      <c r="D63" s="101"/>
      <c r="E63" s="102"/>
      <c r="F63" s="101"/>
      <c r="G63" s="101"/>
      <c r="H63" s="101"/>
      <c r="I63" s="101"/>
      <c r="J63" s="102"/>
      <c r="K63" s="101"/>
      <c r="L63" s="101"/>
      <c r="M63" s="101"/>
      <c r="N63" s="102"/>
      <c r="O63" s="101"/>
      <c r="P63" s="101"/>
    </row>
    <row r="64" spans="1:16" ht="15">
      <c r="A64" s="96" t="s">
        <v>115</v>
      </c>
      <c r="B64" s="101">
        <v>28259</v>
      </c>
      <c r="C64" s="101">
        <v>2634</v>
      </c>
      <c r="D64" s="101">
        <f t="shared" si="0"/>
        <v>30893</v>
      </c>
      <c r="E64" s="102">
        <f t="shared" si="1"/>
        <v>0.64659466700154888</v>
      </c>
      <c r="F64" s="101">
        <v>9146</v>
      </c>
      <c r="G64" s="101">
        <v>0</v>
      </c>
      <c r="H64" s="101">
        <v>0</v>
      </c>
      <c r="I64" s="101">
        <f t="shared" si="2"/>
        <v>9146</v>
      </c>
      <c r="J64" s="102">
        <f t="shared" si="3"/>
        <v>0.19142701661852735</v>
      </c>
      <c r="K64" s="101">
        <v>0</v>
      </c>
      <c r="L64" s="101">
        <v>7739</v>
      </c>
      <c r="M64" s="101">
        <f t="shared" si="4"/>
        <v>7739</v>
      </c>
      <c r="N64" s="102">
        <f t="shared" si="5"/>
        <v>0.16197831637992383</v>
      </c>
      <c r="O64" s="101">
        <f t="shared" si="6"/>
        <v>47778</v>
      </c>
      <c r="P64" s="101">
        <v>0</v>
      </c>
    </row>
    <row r="65" spans="1:16" ht="15">
      <c r="A65" s="96" t="s">
        <v>116</v>
      </c>
      <c r="B65" s="101">
        <v>121587</v>
      </c>
      <c r="C65" s="101">
        <v>43681</v>
      </c>
      <c r="D65" s="101">
        <f t="shared" si="0"/>
        <v>165268</v>
      </c>
      <c r="E65" s="102">
        <f t="shared" si="1"/>
        <v>0.67418077090956563</v>
      </c>
      <c r="F65" s="101">
        <v>27129</v>
      </c>
      <c r="G65" s="101">
        <v>2300</v>
      </c>
      <c r="H65" s="101">
        <v>5000</v>
      </c>
      <c r="I65" s="101">
        <f t="shared" si="2"/>
        <v>34429</v>
      </c>
      <c r="J65" s="102">
        <f t="shared" si="3"/>
        <v>0.14044684852267489</v>
      </c>
      <c r="K65" s="101">
        <v>1108</v>
      </c>
      <c r="L65" s="101">
        <v>44334</v>
      </c>
      <c r="M65" s="101">
        <f t="shared" si="4"/>
        <v>45442</v>
      </c>
      <c r="N65" s="102">
        <f t="shared" si="5"/>
        <v>0.18537238056775951</v>
      </c>
      <c r="O65" s="101">
        <f t="shared" si="6"/>
        <v>245139</v>
      </c>
      <c r="P65" s="101">
        <v>340758</v>
      </c>
    </row>
    <row r="66" spans="1:16" s="38" customFormat="1" ht="15">
      <c r="A66" s="100"/>
      <c r="B66" s="103"/>
      <c r="C66" s="103"/>
      <c r="D66" s="103"/>
      <c r="E66" s="104"/>
      <c r="F66" s="103"/>
      <c r="G66" s="103"/>
      <c r="H66" s="103"/>
      <c r="I66" s="103"/>
      <c r="J66" s="104"/>
      <c r="K66" s="103"/>
      <c r="L66" s="103"/>
      <c r="M66" s="103"/>
      <c r="N66" s="104"/>
      <c r="O66" s="103"/>
      <c r="P66" s="103"/>
    </row>
    <row r="67" spans="1:16" s="44" customFormat="1" ht="18">
      <c r="A67" s="97" t="s">
        <v>897</v>
      </c>
      <c r="B67" s="105">
        <f>SUM(B5:B66)</f>
        <v>20329946</v>
      </c>
      <c r="C67" s="105">
        <f>SUM(C5:C66)</f>
        <v>5826776</v>
      </c>
      <c r="D67" s="105">
        <f t="shared" si="0"/>
        <v>26156722</v>
      </c>
      <c r="E67" s="106">
        <f t="shared" si="1"/>
        <v>0.6886510252734479</v>
      </c>
      <c r="F67" s="105">
        <f>SUM(F5:F66)</f>
        <v>3678416</v>
      </c>
      <c r="G67" s="105">
        <f>SUM(G5:G66)</f>
        <v>279894</v>
      </c>
      <c r="H67" s="105">
        <f>SUM(H5:H66)</f>
        <v>662125</v>
      </c>
      <c r="I67" s="105">
        <f t="shared" si="2"/>
        <v>4620435</v>
      </c>
      <c r="J67" s="106">
        <f t="shared" si="3"/>
        <v>0.12164625597807414</v>
      </c>
      <c r="K67" s="105">
        <f>SUM(K5:K66)</f>
        <v>174019</v>
      </c>
      <c r="L67" s="105">
        <f>SUM(L5:L66)</f>
        <v>7031374</v>
      </c>
      <c r="M67" s="105">
        <f t="shared" si="4"/>
        <v>7205393</v>
      </c>
      <c r="N67" s="106">
        <f t="shared" si="5"/>
        <v>0.18970271874847791</v>
      </c>
      <c r="O67" s="105">
        <f t="shared" si="6"/>
        <v>37982550</v>
      </c>
      <c r="P67" s="105">
        <f>SUM(P5:P66)</f>
        <v>4120727</v>
      </c>
    </row>
    <row r="68" spans="1:16">
      <c r="J68" s="8"/>
      <c r="K68" s="5"/>
      <c r="L68" s="5"/>
      <c r="M68" s="5"/>
      <c r="N68" s="8"/>
      <c r="O68" s="5"/>
      <c r="P68" s="5"/>
    </row>
    <row r="360" ht="13.5" customHeight="1"/>
  </sheetData>
  <mergeCells count="3">
    <mergeCell ref="K1:M1"/>
    <mergeCell ref="B1:D1"/>
    <mergeCell ref="F1:I1"/>
  </mergeCells>
  <phoneticPr fontId="2" type="noConversion"/>
  <pageMargins left="0.75" right="0.75" top="1" bottom="1" header="0.5" footer="0.5"/>
  <pageSetup scale="46" orientation="landscape" horizontalDpi="4294967293" r:id="rId1"/>
  <headerFooter alignWithMargins="0">
    <oddHeader>&amp;C&amp;"Arial,Bold"&amp;20Public Library System Expenditures FY04</oddHeader>
    <oddFooter>&amp;L&amp;18Mississippi Public Library Statistics, FY04, Public Library Expenditures&amp;R&amp;18Page 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County Codes</vt:lpstr>
      <vt:lpstr>System Codes</vt:lpstr>
      <vt:lpstr>Total Summary</vt:lpstr>
      <vt:lpstr>Operations</vt:lpstr>
      <vt:lpstr>Funding by City and County</vt:lpstr>
      <vt:lpstr>County Funding H-L</vt:lpstr>
      <vt:lpstr>County Funding Alph</vt:lpstr>
      <vt:lpstr>Operating Income</vt:lpstr>
      <vt:lpstr>Expenditures</vt:lpstr>
      <vt:lpstr>5 year comp</vt:lpstr>
      <vt:lpstr>Materials</vt:lpstr>
      <vt:lpstr>Services</vt:lpstr>
      <vt:lpstr>Branches</vt:lpstr>
      <vt:lpstr>Materials!Print_Area</vt:lpstr>
      <vt:lpstr>Branches!Print_Titles</vt:lpstr>
      <vt:lpstr>'County Funding Alph'!Print_Titles</vt:lpstr>
      <vt:lpstr>'County Funding H-L'!Print_Titles</vt:lpstr>
      <vt:lpstr>'Funding by City and County'!Print_Titles</vt:lpstr>
    </vt:vector>
  </TitlesOfParts>
  <Company>MLC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</dc:creator>
  <cp:lastModifiedBy>jnabzdyk</cp:lastModifiedBy>
  <cp:lastPrinted>2006-01-23T21:24:13Z</cp:lastPrinted>
  <dcterms:created xsi:type="dcterms:W3CDTF">2004-11-30T16:37:28Z</dcterms:created>
  <dcterms:modified xsi:type="dcterms:W3CDTF">2015-04-09T19:26:33Z</dcterms:modified>
</cp:coreProperties>
</file>