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120" windowHeight="9090" firstSheet="2" activeTab="5"/>
  </bookViews>
  <sheets>
    <sheet name="Pop Codes by System 2003" sheetId="11" r:id="rId1"/>
    <sheet name="Pop Codes by County 2003" sheetId="10" r:id="rId2"/>
    <sheet name="Operations 2003" sheetId="1" r:id="rId3"/>
    <sheet name="Local Funding by County 2003" sheetId="2" r:id="rId4"/>
    <sheet name="Operating Income 2003" sheetId="4" r:id="rId5"/>
    <sheet name="Expenditures 2003" sheetId="5" r:id="rId6"/>
    <sheet name="Circulation 2003 " sheetId="14" r:id="rId7"/>
    <sheet name="Materials 2003 " sheetId="13" r:id="rId8"/>
    <sheet name="Other Services 2003 " sheetId="12" r:id="rId9"/>
    <sheet name="Ad Valorem Ranking by System" sheetId="3" r:id="rId10"/>
    <sheet name="Ad Valorem Ranking by County" sheetId="15" r:id="rId11"/>
    <sheet name="Grand Totals" sheetId="18" r:id="rId12"/>
    <sheet name="Income Comparisons" sheetId="16" r:id="rId13"/>
    <sheet name="Public Library System Branch " sheetId="7" r:id="rId14"/>
    <sheet name="Expenditures Comparisons 1" sheetId="20" r:id="rId15"/>
    <sheet name="Expenditures Comparisons 2" sheetId="21" r:id="rId16"/>
    <sheet name="Worksheet" sheetId="17" r:id="rId17"/>
    <sheet name="Three Year" sheetId="22" r:id="rId18"/>
  </sheets>
  <definedNames>
    <definedName name="_xlnm.Print_Area" localSheetId="10">'Ad Valorem Ranking by County'!$A$1:$F$95</definedName>
    <definedName name="_xlnm.Print_Area" localSheetId="14">'Expenditures Comparisons 1'!$A$1:$M$37</definedName>
    <definedName name="_xlnm.Print_Area" localSheetId="11">'Grand Totals'!$A$1:$L$38</definedName>
    <definedName name="_xlnm.Print_Titles" localSheetId="10">'Ad Valorem Ranking by County'!$1:$5</definedName>
    <definedName name="_xlnm.Print_Titles" localSheetId="9">'Ad Valorem Ranking by System'!$1:$5</definedName>
    <definedName name="_xlnm.Print_Titles" localSheetId="6">'Circulation 2003 '!$1:$1</definedName>
    <definedName name="_xlnm.Print_Titles" localSheetId="5">'Expenditures 2003'!$1:$4</definedName>
    <definedName name="_xlnm.Print_Titles" localSheetId="3">'Local Funding by County 2003'!$1:$3</definedName>
    <definedName name="_xlnm.Print_Titles" localSheetId="7">'Materials 2003 '!$1:$1</definedName>
    <definedName name="_xlnm.Print_Titles" localSheetId="4">'Operating Income 2003'!$1:$2</definedName>
    <definedName name="_xlnm.Print_Titles" localSheetId="8">'Other Services 2003 '!$1:$3</definedName>
    <definedName name="_xlnm.Print_Titles" localSheetId="1">'Pop Codes by County 2003'!$1:$3</definedName>
    <definedName name="_xlnm.Print_Titles" localSheetId="13">'Public Library System Branch '!$1:$3</definedName>
  </definedNames>
  <calcPr calcId="125725" fullCalcOnLoad="1"/>
</workbook>
</file>

<file path=xl/calcChain.xml><?xml version="1.0" encoding="utf-8"?>
<calcChain xmlns="http://schemas.openxmlformats.org/spreadsheetml/2006/main">
  <c r="Q69" i="17"/>
  <c r="Q68"/>
  <c r="O69"/>
  <c r="O68"/>
  <c r="M69"/>
  <c r="M68"/>
  <c r="Q66"/>
  <c r="Q65"/>
  <c r="Q64"/>
  <c r="Q63"/>
  <c r="Q62"/>
  <c r="Q61"/>
  <c r="Q60"/>
  <c r="Q58"/>
  <c r="Q57"/>
  <c r="Q56"/>
  <c r="Q54"/>
  <c r="Q53"/>
  <c r="Q52"/>
  <c r="Q51"/>
  <c r="Q50"/>
  <c r="Q49"/>
  <c r="Q47"/>
  <c r="Q46"/>
  <c r="Q45"/>
  <c r="Q44"/>
  <c r="Q43"/>
  <c r="Q42"/>
  <c r="Q41"/>
  <c r="Q39"/>
  <c r="Q38"/>
  <c r="Q37"/>
  <c r="Q36"/>
  <c r="Q35"/>
  <c r="Q33"/>
  <c r="Q32"/>
  <c r="Q31"/>
  <c r="Q29"/>
  <c r="Q28"/>
  <c r="Q27"/>
  <c r="Q25"/>
  <c r="Q24"/>
  <c r="Q23"/>
  <c r="Q20"/>
  <c r="Q19"/>
  <c r="Q17"/>
  <c r="Q16"/>
  <c r="Q15"/>
  <c r="Q14"/>
  <c r="Q13"/>
  <c r="Q12"/>
  <c r="O66"/>
  <c r="O65"/>
  <c r="O64"/>
  <c r="O63"/>
  <c r="O62"/>
  <c r="O61"/>
  <c r="O60"/>
  <c r="O58"/>
  <c r="O57"/>
  <c r="O56"/>
  <c r="O54"/>
  <c r="O53"/>
  <c r="O52"/>
  <c r="O51"/>
  <c r="O50"/>
  <c r="O49"/>
  <c r="O47"/>
  <c r="O46"/>
  <c r="O45"/>
  <c r="O44"/>
  <c r="O43"/>
  <c r="O42"/>
  <c r="O41"/>
  <c r="O39"/>
  <c r="O38"/>
  <c r="O37"/>
  <c r="O36"/>
  <c r="O35"/>
  <c r="O33"/>
  <c r="O32"/>
  <c r="O31"/>
  <c r="O29"/>
  <c r="O28"/>
  <c r="O27"/>
  <c r="O25"/>
  <c r="O24"/>
  <c r="O23"/>
  <c r="O20"/>
  <c r="O19"/>
  <c r="O17"/>
  <c r="O16"/>
  <c r="O15"/>
  <c r="O14"/>
  <c r="O13"/>
  <c r="O12"/>
  <c r="M66"/>
  <c r="M65"/>
  <c r="M64"/>
  <c r="M63"/>
  <c r="M62"/>
  <c r="M61"/>
  <c r="M60"/>
  <c r="M58"/>
  <c r="M57"/>
  <c r="M56"/>
  <c r="M54"/>
  <c r="M53"/>
  <c r="M52"/>
  <c r="M51"/>
  <c r="M50"/>
  <c r="M49"/>
  <c r="M47"/>
  <c r="M46"/>
  <c r="M45"/>
  <c r="M44"/>
  <c r="M43"/>
  <c r="M42"/>
  <c r="M41"/>
  <c r="M39"/>
  <c r="M38"/>
  <c r="M37"/>
  <c r="M36"/>
  <c r="M35"/>
  <c r="M33"/>
  <c r="M32"/>
  <c r="M31"/>
  <c r="M29"/>
  <c r="M28"/>
  <c r="M27"/>
  <c r="M25"/>
  <c r="M24"/>
  <c r="M23"/>
  <c r="M20"/>
  <c r="M19"/>
  <c r="M17"/>
  <c r="M16"/>
  <c r="M15"/>
  <c r="M14"/>
  <c r="M13"/>
  <c r="M12"/>
  <c r="K67"/>
  <c r="O67" s="1"/>
  <c r="K59"/>
  <c r="O59" s="1"/>
  <c r="K55"/>
  <c r="O55" s="1"/>
  <c r="K48"/>
  <c r="Q48" s="1"/>
  <c r="K40"/>
  <c r="Q40" s="1"/>
  <c r="K21"/>
  <c r="O21" s="1"/>
  <c r="K11"/>
  <c r="Q11" s="1"/>
  <c r="F21" i="18"/>
  <c r="D18" i="4"/>
  <c r="B70" i="5"/>
  <c r="J38" i="14"/>
  <c r="J27"/>
  <c r="I68" i="5"/>
  <c r="I67"/>
  <c r="I64"/>
  <c r="I63"/>
  <c r="I62"/>
  <c r="I61"/>
  <c r="I60"/>
  <c r="I59"/>
  <c r="I56"/>
  <c r="I55"/>
  <c r="I52"/>
  <c r="I51"/>
  <c r="I50"/>
  <c r="I49"/>
  <c r="I48"/>
  <c r="I45"/>
  <c r="I44"/>
  <c r="I43"/>
  <c r="I42"/>
  <c r="I41"/>
  <c r="I40"/>
  <c r="I37"/>
  <c r="I36"/>
  <c r="I35"/>
  <c r="I34"/>
  <c r="I33"/>
  <c r="I32"/>
  <c r="I31"/>
  <c r="I30"/>
  <c r="I29"/>
  <c r="I28"/>
  <c r="I27"/>
  <c r="I26"/>
  <c r="I25"/>
  <c r="I22"/>
  <c r="I21"/>
  <c r="I20"/>
  <c r="I19"/>
  <c r="I18"/>
  <c r="I17"/>
  <c r="I16"/>
  <c r="I13"/>
  <c r="I12"/>
  <c r="I11"/>
  <c r="I10"/>
  <c r="I9"/>
  <c r="I8"/>
  <c r="I7"/>
  <c r="I6"/>
  <c r="K4" i="7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8"/>
  <c r="K229"/>
  <c r="K230"/>
  <c r="K231"/>
  <c r="K232"/>
  <c r="K233"/>
  <c r="K234"/>
  <c r="K235"/>
  <c r="K236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L8" i="18"/>
  <c r="F11"/>
  <c r="L18"/>
  <c r="L24"/>
  <c r="F6" i="1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6" i="3"/>
  <c r="F7"/>
  <c r="F8"/>
  <c r="F9"/>
  <c r="F10"/>
  <c r="F11"/>
  <c r="F12"/>
  <c r="F13"/>
  <c r="F14"/>
  <c r="G11"/>
  <c r="F15"/>
  <c r="F16"/>
  <c r="F17"/>
  <c r="G16"/>
  <c r="F18"/>
  <c r="F19"/>
  <c r="F20"/>
  <c r="G18"/>
  <c r="F21"/>
  <c r="F22"/>
  <c r="G21" s="1"/>
  <c r="F23"/>
  <c r="F24"/>
  <c r="F25"/>
  <c r="F26"/>
  <c r="F27"/>
  <c r="F28"/>
  <c r="G24"/>
  <c r="F29"/>
  <c r="F30"/>
  <c r="F31"/>
  <c r="F32"/>
  <c r="F33"/>
  <c r="F34"/>
  <c r="F35"/>
  <c r="F36"/>
  <c r="G35" s="1"/>
  <c r="F37"/>
  <c r="F38"/>
  <c r="G37"/>
  <c r="F39"/>
  <c r="F40"/>
  <c r="F41"/>
  <c r="F42"/>
  <c r="G41" s="1"/>
  <c r="F43"/>
  <c r="G43" s="1"/>
  <c r="F44"/>
  <c r="F45"/>
  <c r="F46"/>
  <c r="F50"/>
  <c r="F51"/>
  <c r="F52"/>
  <c r="F53"/>
  <c r="F54"/>
  <c r="F55"/>
  <c r="F56"/>
  <c r="F57"/>
  <c r="F58"/>
  <c r="G54"/>
  <c r="F59"/>
  <c r="F60"/>
  <c r="G59" s="1"/>
  <c r="F61"/>
  <c r="F62"/>
  <c r="F63"/>
  <c r="G62" s="1"/>
  <c r="F64"/>
  <c r="F65"/>
  <c r="F66"/>
  <c r="F67"/>
  <c r="F68"/>
  <c r="G68" s="1"/>
  <c r="F69"/>
  <c r="F70"/>
  <c r="F71"/>
  <c r="F72"/>
  <c r="F73"/>
  <c r="F74"/>
  <c r="G71"/>
  <c r="F75"/>
  <c r="F76"/>
  <c r="F77"/>
  <c r="G75"/>
  <c r="F78"/>
  <c r="F79"/>
  <c r="G78" s="1"/>
  <c r="F80"/>
  <c r="F81"/>
  <c r="F82"/>
  <c r="F83"/>
  <c r="F84"/>
  <c r="F85"/>
  <c r="F86"/>
  <c r="F87"/>
  <c r="G84"/>
  <c r="F88"/>
  <c r="F89"/>
  <c r="F90"/>
  <c r="F91"/>
  <c r="F92"/>
  <c r="H6" i="12"/>
  <c r="J6"/>
  <c r="H7"/>
  <c r="J7"/>
  <c r="H8"/>
  <c r="J8"/>
  <c r="H9"/>
  <c r="J9"/>
  <c r="H10"/>
  <c r="J10"/>
  <c r="H11"/>
  <c r="J11"/>
  <c r="H12"/>
  <c r="J12"/>
  <c r="H13"/>
  <c r="J13"/>
  <c r="H16"/>
  <c r="J16"/>
  <c r="H17"/>
  <c r="J17"/>
  <c r="H18"/>
  <c r="J18"/>
  <c r="H19"/>
  <c r="J19"/>
  <c r="H20"/>
  <c r="J20"/>
  <c r="H21"/>
  <c r="J21"/>
  <c r="H22"/>
  <c r="J22"/>
  <c r="H25"/>
  <c r="J25"/>
  <c r="H26"/>
  <c r="J26"/>
  <c r="H27"/>
  <c r="J27"/>
  <c r="H28"/>
  <c r="J28"/>
  <c r="H29"/>
  <c r="J29"/>
  <c r="H30"/>
  <c r="J30"/>
  <c r="H31"/>
  <c r="J31"/>
  <c r="H32"/>
  <c r="J32"/>
  <c r="H33"/>
  <c r="J33"/>
  <c r="H34"/>
  <c r="J34"/>
  <c r="H35"/>
  <c r="J35"/>
  <c r="H36"/>
  <c r="J36"/>
  <c r="H37"/>
  <c r="J37"/>
  <c r="H40"/>
  <c r="J40"/>
  <c r="H41"/>
  <c r="J41"/>
  <c r="H42"/>
  <c r="J42"/>
  <c r="H43"/>
  <c r="J43"/>
  <c r="H44"/>
  <c r="J44"/>
  <c r="H45"/>
  <c r="J45"/>
  <c r="H48"/>
  <c r="J48"/>
  <c r="H49"/>
  <c r="J49"/>
  <c r="H50"/>
  <c r="J50"/>
  <c r="H51"/>
  <c r="J51"/>
  <c r="H52"/>
  <c r="J52"/>
  <c r="H55"/>
  <c r="J55"/>
  <c r="H56"/>
  <c r="J56"/>
  <c r="H59"/>
  <c r="J59"/>
  <c r="H60"/>
  <c r="J60"/>
  <c r="H61"/>
  <c r="J61"/>
  <c r="H62"/>
  <c r="J62"/>
  <c r="H63"/>
  <c r="J63"/>
  <c r="H64"/>
  <c r="J64"/>
  <c r="H67"/>
  <c r="J67"/>
  <c r="H68"/>
  <c r="J68"/>
  <c r="B70"/>
  <c r="C70"/>
  <c r="D70"/>
  <c r="E70"/>
  <c r="F70"/>
  <c r="G70"/>
  <c r="P70"/>
  <c r="H70" s="1"/>
  <c r="I70"/>
  <c r="J70" s="1"/>
  <c r="K70"/>
  <c r="L70"/>
  <c r="M70"/>
  <c r="N70"/>
  <c r="O70"/>
  <c r="E3" i="13"/>
  <c r="J3"/>
  <c r="M3"/>
  <c r="O3"/>
  <c r="P3" s="1"/>
  <c r="E4"/>
  <c r="O4" s="1"/>
  <c r="P4" s="1"/>
  <c r="J4"/>
  <c r="M4"/>
  <c r="E5"/>
  <c r="J5"/>
  <c r="M5"/>
  <c r="O5"/>
  <c r="P5" s="1"/>
  <c r="E6"/>
  <c r="O6" s="1"/>
  <c r="P6" s="1"/>
  <c r="J6"/>
  <c r="M6"/>
  <c r="E7"/>
  <c r="J7"/>
  <c r="M7"/>
  <c r="O7"/>
  <c r="P7" s="1"/>
  <c r="E8"/>
  <c r="O8" s="1"/>
  <c r="P8" s="1"/>
  <c r="J8"/>
  <c r="M8"/>
  <c r="E9"/>
  <c r="J9"/>
  <c r="M9"/>
  <c r="O9"/>
  <c r="P9" s="1"/>
  <c r="E10"/>
  <c r="O10" s="1"/>
  <c r="P10" s="1"/>
  <c r="J10"/>
  <c r="M10"/>
  <c r="E13"/>
  <c r="J13"/>
  <c r="M13"/>
  <c r="O13"/>
  <c r="P13" s="1"/>
  <c r="E14"/>
  <c r="O14" s="1"/>
  <c r="P14" s="1"/>
  <c r="J14"/>
  <c r="M14"/>
  <c r="E15"/>
  <c r="J15"/>
  <c r="M15"/>
  <c r="O15"/>
  <c r="P15" s="1"/>
  <c r="J16"/>
  <c r="M16"/>
  <c r="O16"/>
  <c r="P16" s="1"/>
  <c r="E17"/>
  <c r="O17" s="1"/>
  <c r="P17" s="1"/>
  <c r="J17"/>
  <c r="M17"/>
  <c r="E18"/>
  <c r="J18"/>
  <c r="M18"/>
  <c r="O18"/>
  <c r="P18" s="1"/>
  <c r="E19"/>
  <c r="O19" s="1"/>
  <c r="P19" s="1"/>
  <c r="J19"/>
  <c r="M19"/>
  <c r="E22"/>
  <c r="J22"/>
  <c r="M22"/>
  <c r="P22"/>
  <c r="J23"/>
  <c r="M23"/>
  <c r="O23" s="1"/>
  <c r="P23" s="1"/>
  <c r="E24"/>
  <c r="J24"/>
  <c r="O24" s="1"/>
  <c r="P24" s="1"/>
  <c r="E25"/>
  <c r="J25"/>
  <c r="M25"/>
  <c r="O25"/>
  <c r="P25" s="1"/>
  <c r="E26"/>
  <c r="O26" s="1"/>
  <c r="P26" s="1"/>
  <c r="I26"/>
  <c r="J26"/>
  <c r="E27"/>
  <c r="J27"/>
  <c r="M27"/>
  <c r="O27"/>
  <c r="P27" s="1"/>
  <c r="E28"/>
  <c r="O28" s="1"/>
  <c r="P28" s="1"/>
  <c r="J28"/>
  <c r="M28"/>
  <c r="E29"/>
  <c r="J29"/>
  <c r="M29"/>
  <c r="O29"/>
  <c r="P29" s="1"/>
  <c r="E30"/>
  <c r="O30" s="1"/>
  <c r="P30" s="1"/>
  <c r="J30"/>
  <c r="M30"/>
  <c r="E31"/>
  <c r="J31"/>
  <c r="M31"/>
  <c r="O31"/>
  <c r="P31" s="1"/>
  <c r="E32"/>
  <c r="O32" s="1"/>
  <c r="P32" s="1"/>
  <c r="J32"/>
  <c r="M32"/>
  <c r="E33"/>
  <c r="J33"/>
  <c r="O33" s="1"/>
  <c r="P33" s="1"/>
  <c r="E34"/>
  <c r="J34"/>
  <c r="O34" s="1"/>
  <c r="P34" s="1"/>
  <c r="E37"/>
  <c r="J37"/>
  <c r="M37"/>
  <c r="O37"/>
  <c r="P37" s="1"/>
  <c r="E38"/>
  <c r="O38" s="1"/>
  <c r="P38" s="1"/>
  <c r="J38"/>
  <c r="M38"/>
  <c r="E39"/>
  <c r="J39"/>
  <c r="M39"/>
  <c r="O39"/>
  <c r="P39" s="1"/>
  <c r="E40"/>
  <c r="O40" s="1"/>
  <c r="P40" s="1"/>
  <c r="J40"/>
  <c r="M40"/>
  <c r="E41"/>
  <c r="J41"/>
  <c r="M41"/>
  <c r="O41"/>
  <c r="P41" s="1"/>
  <c r="E42"/>
  <c r="O42" s="1"/>
  <c r="P42" s="1"/>
  <c r="J42"/>
  <c r="M42"/>
  <c r="E45"/>
  <c r="J45"/>
  <c r="M45"/>
  <c r="O45"/>
  <c r="P45" s="1"/>
  <c r="E46"/>
  <c r="O46" s="1"/>
  <c r="P46" s="1"/>
  <c r="J46"/>
  <c r="M46"/>
  <c r="E47"/>
  <c r="J47"/>
  <c r="M47"/>
  <c r="O47"/>
  <c r="P47" s="1"/>
  <c r="E48"/>
  <c r="O48" s="1"/>
  <c r="P48" s="1"/>
  <c r="J48"/>
  <c r="M48"/>
  <c r="J49"/>
  <c r="M49"/>
  <c r="O49" s="1"/>
  <c r="P49" s="1"/>
  <c r="E52"/>
  <c r="J52"/>
  <c r="M52"/>
  <c r="O52"/>
  <c r="P52" s="1"/>
  <c r="E53"/>
  <c r="O53" s="1"/>
  <c r="P53" s="1"/>
  <c r="J53"/>
  <c r="M53"/>
  <c r="E56"/>
  <c r="J56"/>
  <c r="M56"/>
  <c r="O56"/>
  <c r="P56" s="1"/>
  <c r="E57"/>
  <c r="O57" s="1"/>
  <c r="P57" s="1"/>
  <c r="J57"/>
  <c r="M57"/>
  <c r="E58"/>
  <c r="J58"/>
  <c r="M58"/>
  <c r="O58"/>
  <c r="P58" s="1"/>
  <c r="E59"/>
  <c r="J59"/>
  <c r="O59"/>
  <c r="P59" s="1"/>
  <c r="E60"/>
  <c r="O60" s="1"/>
  <c r="P60" s="1"/>
  <c r="J60"/>
  <c r="M60"/>
  <c r="E61"/>
  <c r="J61"/>
  <c r="M61"/>
  <c r="O61"/>
  <c r="P61" s="1"/>
  <c r="E64"/>
  <c r="O64" s="1"/>
  <c r="P64" s="1"/>
  <c r="J64"/>
  <c r="M64"/>
  <c r="E65"/>
  <c r="J65"/>
  <c r="M65"/>
  <c r="O65"/>
  <c r="P65" s="1"/>
  <c r="B67"/>
  <c r="E67" s="1"/>
  <c r="C67"/>
  <c r="D67"/>
  <c r="F67"/>
  <c r="G67"/>
  <c r="H67"/>
  <c r="I67"/>
  <c r="J67"/>
  <c r="K67"/>
  <c r="L67"/>
  <c r="M67" s="1"/>
  <c r="N67"/>
  <c r="Q67"/>
  <c r="R67"/>
  <c r="S67"/>
  <c r="J3" i="14"/>
  <c r="C3" s="1"/>
  <c r="E3"/>
  <c r="I3"/>
  <c r="M3"/>
  <c r="J4"/>
  <c r="C4"/>
  <c r="E4"/>
  <c r="G4"/>
  <c r="I4"/>
  <c r="K4"/>
  <c r="M4"/>
  <c r="J5"/>
  <c r="C5" s="1"/>
  <c r="E5"/>
  <c r="I5"/>
  <c r="M5"/>
  <c r="J6"/>
  <c r="C6"/>
  <c r="E6"/>
  <c r="G6"/>
  <c r="I6"/>
  <c r="K6"/>
  <c r="M6"/>
  <c r="J7"/>
  <c r="C7" s="1"/>
  <c r="E7"/>
  <c r="I7"/>
  <c r="M7"/>
  <c r="J8"/>
  <c r="C8"/>
  <c r="E8"/>
  <c r="G8"/>
  <c r="I8"/>
  <c r="K8"/>
  <c r="M8"/>
  <c r="J9"/>
  <c r="C9" s="1"/>
  <c r="E9"/>
  <c r="I9"/>
  <c r="M9"/>
  <c r="J10"/>
  <c r="C10"/>
  <c r="E10"/>
  <c r="G10"/>
  <c r="I10"/>
  <c r="K10"/>
  <c r="M10"/>
  <c r="J13"/>
  <c r="C13" s="1"/>
  <c r="E13"/>
  <c r="I13"/>
  <c r="M13"/>
  <c r="J14"/>
  <c r="C14"/>
  <c r="E14"/>
  <c r="G14"/>
  <c r="I14"/>
  <c r="K14"/>
  <c r="M14"/>
  <c r="J15"/>
  <c r="C15" s="1"/>
  <c r="E15"/>
  <c r="I15"/>
  <c r="M15"/>
  <c r="J16"/>
  <c r="C16"/>
  <c r="E16"/>
  <c r="G16"/>
  <c r="I16"/>
  <c r="K16"/>
  <c r="M16"/>
  <c r="J17"/>
  <c r="C17" s="1"/>
  <c r="E17"/>
  <c r="I17"/>
  <c r="M17"/>
  <c r="J18"/>
  <c r="C18"/>
  <c r="E18"/>
  <c r="G18"/>
  <c r="I18"/>
  <c r="K18"/>
  <c r="M18"/>
  <c r="J19"/>
  <c r="C19" s="1"/>
  <c r="E19"/>
  <c r="I19"/>
  <c r="M19"/>
  <c r="J22"/>
  <c r="C22"/>
  <c r="E22"/>
  <c r="G22"/>
  <c r="I22"/>
  <c r="K22"/>
  <c r="M22"/>
  <c r="J23"/>
  <c r="C23" s="1"/>
  <c r="E23"/>
  <c r="I23"/>
  <c r="M23"/>
  <c r="J24"/>
  <c r="C24"/>
  <c r="E24"/>
  <c r="G24"/>
  <c r="I24"/>
  <c r="K24"/>
  <c r="M24"/>
  <c r="J25"/>
  <c r="C25" s="1"/>
  <c r="E25"/>
  <c r="I25"/>
  <c r="M25"/>
  <c r="J26"/>
  <c r="C26"/>
  <c r="E26"/>
  <c r="G26"/>
  <c r="I26"/>
  <c r="K26"/>
  <c r="M26"/>
  <c r="C27"/>
  <c r="E27"/>
  <c r="G27"/>
  <c r="I27"/>
  <c r="K27"/>
  <c r="M27"/>
  <c r="J28"/>
  <c r="C28" s="1"/>
  <c r="E28"/>
  <c r="I28"/>
  <c r="M28"/>
  <c r="J29"/>
  <c r="C29"/>
  <c r="E29"/>
  <c r="G29"/>
  <c r="I29"/>
  <c r="K29"/>
  <c r="M29"/>
  <c r="J30"/>
  <c r="C30" s="1"/>
  <c r="E30"/>
  <c r="I30"/>
  <c r="M30"/>
  <c r="J31"/>
  <c r="C31"/>
  <c r="E31"/>
  <c r="G31"/>
  <c r="I31"/>
  <c r="K31"/>
  <c r="M31"/>
  <c r="J32"/>
  <c r="C32" s="1"/>
  <c r="E32"/>
  <c r="I32"/>
  <c r="M32"/>
  <c r="J33"/>
  <c r="C33"/>
  <c r="E33"/>
  <c r="G33"/>
  <c r="I33"/>
  <c r="K33"/>
  <c r="M33"/>
  <c r="J34"/>
  <c r="C34" s="1"/>
  <c r="E34"/>
  <c r="I34"/>
  <c r="M34"/>
  <c r="J37"/>
  <c r="C37"/>
  <c r="E37"/>
  <c r="G37"/>
  <c r="I37"/>
  <c r="K37"/>
  <c r="M37"/>
  <c r="C38"/>
  <c r="E38"/>
  <c r="G38"/>
  <c r="I38"/>
  <c r="K38"/>
  <c r="M38"/>
  <c r="J39"/>
  <c r="C39" s="1"/>
  <c r="E39"/>
  <c r="K39"/>
  <c r="J40"/>
  <c r="C40" s="1"/>
  <c r="E40"/>
  <c r="I40"/>
  <c r="M40"/>
  <c r="J41"/>
  <c r="C41"/>
  <c r="E41"/>
  <c r="G41"/>
  <c r="I41"/>
  <c r="K41"/>
  <c r="M41"/>
  <c r="J42"/>
  <c r="C42" s="1"/>
  <c r="E42"/>
  <c r="I42"/>
  <c r="M42"/>
  <c r="J45"/>
  <c r="C45"/>
  <c r="E45"/>
  <c r="G45"/>
  <c r="I45"/>
  <c r="K45"/>
  <c r="M45"/>
  <c r="J46"/>
  <c r="C46" s="1"/>
  <c r="E46"/>
  <c r="I46"/>
  <c r="M46"/>
  <c r="J47"/>
  <c r="C47"/>
  <c r="E47"/>
  <c r="G47"/>
  <c r="I47"/>
  <c r="K47"/>
  <c r="M47"/>
  <c r="J48"/>
  <c r="C48" s="1"/>
  <c r="E48"/>
  <c r="I48"/>
  <c r="M48"/>
  <c r="J49"/>
  <c r="C49"/>
  <c r="E49"/>
  <c r="G49"/>
  <c r="I49"/>
  <c r="K49"/>
  <c r="M49"/>
  <c r="J52"/>
  <c r="C52" s="1"/>
  <c r="E52"/>
  <c r="I52"/>
  <c r="M52"/>
  <c r="J53"/>
  <c r="C53"/>
  <c r="E53"/>
  <c r="G53"/>
  <c r="I53"/>
  <c r="K53"/>
  <c r="M53"/>
  <c r="J56"/>
  <c r="C56" s="1"/>
  <c r="E56"/>
  <c r="I56"/>
  <c r="M56"/>
  <c r="J57"/>
  <c r="C57"/>
  <c r="E57"/>
  <c r="G57"/>
  <c r="I57"/>
  <c r="K57"/>
  <c r="M57"/>
  <c r="J58"/>
  <c r="C58" s="1"/>
  <c r="E58"/>
  <c r="I58"/>
  <c r="M58"/>
  <c r="J59"/>
  <c r="C59"/>
  <c r="E59"/>
  <c r="G59"/>
  <c r="I59"/>
  <c r="K59"/>
  <c r="M59"/>
  <c r="J60"/>
  <c r="C60" s="1"/>
  <c r="E60"/>
  <c r="I60"/>
  <c r="M60"/>
  <c r="J61"/>
  <c r="C61"/>
  <c r="E61"/>
  <c r="G61"/>
  <c r="I61"/>
  <c r="K61"/>
  <c r="M61"/>
  <c r="J64"/>
  <c r="C64" s="1"/>
  <c r="E64"/>
  <c r="I64"/>
  <c r="M64"/>
  <c r="J65"/>
  <c r="C65"/>
  <c r="E65"/>
  <c r="G65"/>
  <c r="I65"/>
  <c r="K65"/>
  <c r="M65"/>
  <c r="B67"/>
  <c r="C67" s="1"/>
  <c r="D67"/>
  <c r="F67"/>
  <c r="G67" s="1"/>
  <c r="H67"/>
  <c r="J67"/>
  <c r="M67" s="1"/>
  <c r="E67"/>
  <c r="I67"/>
  <c r="L67"/>
  <c r="K67"/>
  <c r="D6" i="5"/>
  <c r="Q6" s="1"/>
  <c r="K6"/>
  <c r="O6"/>
  <c r="D7"/>
  <c r="K7"/>
  <c r="O7"/>
  <c r="Q7"/>
  <c r="E7" s="1"/>
  <c r="L7"/>
  <c r="D8"/>
  <c r="Q8" s="1"/>
  <c r="K8"/>
  <c r="O8"/>
  <c r="D9"/>
  <c r="K9"/>
  <c r="O9"/>
  <c r="Q9"/>
  <c r="E9" s="1"/>
  <c r="L9"/>
  <c r="D10"/>
  <c r="Q10" s="1"/>
  <c r="K10"/>
  <c r="O10"/>
  <c r="D11"/>
  <c r="K11"/>
  <c r="O11"/>
  <c r="Q11"/>
  <c r="E11" s="1"/>
  <c r="L11"/>
  <c r="D12"/>
  <c r="Q12" s="1"/>
  <c r="K12"/>
  <c r="O12"/>
  <c r="D13"/>
  <c r="K13"/>
  <c r="O13"/>
  <c r="Q13"/>
  <c r="E13" s="1"/>
  <c r="L13"/>
  <c r="D16"/>
  <c r="Q16" s="1"/>
  <c r="K16"/>
  <c r="O16"/>
  <c r="D17"/>
  <c r="K17"/>
  <c r="O17"/>
  <c r="Q17"/>
  <c r="E17" s="1"/>
  <c r="L17"/>
  <c r="D18"/>
  <c r="Q18" s="1"/>
  <c r="K18"/>
  <c r="O18"/>
  <c r="D19"/>
  <c r="K19"/>
  <c r="O19"/>
  <c r="Q19"/>
  <c r="E19" s="1"/>
  <c r="L19"/>
  <c r="D20"/>
  <c r="Q20" s="1"/>
  <c r="K20"/>
  <c r="O20"/>
  <c r="D21"/>
  <c r="K21"/>
  <c r="O21"/>
  <c r="Q21"/>
  <c r="E21" s="1"/>
  <c r="L21"/>
  <c r="D22"/>
  <c r="Q22" s="1"/>
  <c r="K22"/>
  <c r="O22"/>
  <c r="D25"/>
  <c r="K25"/>
  <c r="O25"/>
  <c r="Q25"/>
  <c r="E25" s="1"/>
  <c r="L25"/>
  <c r="D26"/>
  <c r="Q26" s="1"/>
  <c r="K26"/>
  <c r="O26"/>
  <c r="D27"/>
  <c r="K27"/>
  <c r="O27"/>
  <c r="Q27"/>
  <c r="E27" s="1"/>
  <c r="L27"/>
  <c r="D28"/>
  <c r="Q28" s="1"/>
  <c r="K28"/>
  <c r="O28"/>
  <c r="D29"/>
  <c r="K29"/>
  <c r="O29"/>
  <c r="Q29"/>
  <c r="E29" s="1"/>
  <c r="L29"/>
  <c r="D30"/>
  <c r="Q30" s="1"/>
  <c r="K30"/>
  <c r="O30"/>
  <c r="D31"/>
  <c r="K31"/>
  <c r="O31"/>
  <c r="Q31"/>
  <c r="E31" s="1"/>
  <c r="L31"/>
  <c r="D32"/>
  <c r="Q32" s="1"/>
  <c r="K32"/>
  <c r="O32"/>
  <c r="D33"/>
  <c r="K33"/>
  <c r="O33"/>
  <c r="Q33"/>
  <c r="E33" s="1"/>
  <c r="L33"/>
  <c r="D34"/>
  <c r="Q34" s="1"/>
  <c r="K34"/>
  <c r="O34"/>
  <c r="D35"/>
  <c r="K35"/>
  <c r="O35"/>
  <c r="Q35"/>
  <c r="E35" s="1"/>
  <c r="L35"/>
  <c r="D36"/>
  <c r="Q36" s="1"/>
  <c r="K36"/>
  <c r="O36"/>
  <c r="D37"/>
  <c r="K37"/>
  <c r="O37"/>
  <c r="Q37"/>
  <c r="E37" s="1"/>
  <c r="L37"/>
  <c r="D40"/>
  <c r="Q40" s="1"/>
  <c r="K40"/>
  <c r="O40"/>
  <c r="D41"/>
  <c r="K41"/>
  <c r="O41"/>
  <c r="Q41"/>
  <c r="E41" s="1"/>
  <c r="L41"/>
  <c r="D42"/>
  <c r="Q42" s="1"/>
  <c r="K42"/>
  <c r="O42"/>
  <c r="D43"/>
  <c r="K43"/>
  <c r="O43"/>
  <c r="Q43"/>
  <c r="E43" s="1"/>
  <c r="L43"/>
  <c r="D44"/>
  <c r="Q44" s="1"/>
  <c r="K44"/>
  <c r="O44"/>
  <c r="D45"/>
  <c r="K45"/>
  <c r="O45"/>
  <c r="Q45"/>
  <c r="E45" s="1"/>
  <c r="L45"/>
  <c r="D48"/>
  <c r="K48"/>
  <c r="O48"/>
  <c r="D49"/>
  <c r="K49"/>
  <c r="L49" s="1"/>
  <c r="O49"/>
  <c r="Q49"/>
  <c r="D50"/>
  <c r="K50"/>
  <c r="O50"/>
  <c r="D51"/>
  <c r="K51"/>
  <c r="L51" s="1"/>
  <c r="O51"/>
  <c r="Q51"/>
  <c r="D52"/>
  <c r="K52"/>
  <c r="O52"/>
  <c r="D55"/>
  <c r="K55"/>
  <c r="L55" s="1"/>
  <c r="O55"/>
  <c r="Q55"/>
  <c r="D56"/>
  <c r="K56"/>
  <c r="O56"/>
  <c r="D59"/>
  <c r="K59"/>
  <c r="L59" s="1"/>
  <c r="O59"/>
  <c r="Q59"/>
  <c r="D60"/>
  <c r="K60"/>
  <c r="O60"/>
  <c r="D61"/>
  <c r="K61"/>
  <c r="L61" s="1"/>
  <c r="O61"/>
  <c r="Q61"/>
  <c r="D62"/>
  <c r="K62"/>
  <c r="O62"/>
  <c r="D63"/>
  <c r="K63"/>
  <c r="L63" s="1"/>
  <c r="O63"/>
  <c r="Q63"/>
  <c r="D64"/>
  <c r="K64"/>
  <c r="O64"/>
  <c r="D67"/>
  <c r="K67"/>
  <c r="L67" s="1"/>
  <c r="O67"/>
  <c r="Q67"/>
  <c r="D68"/>
  <c r="K68"/>
  <c r="O68"/>
  <c r="C70"/>
  <c r="D70"/>
  <c r="F70"/>
  <c r="G70"/>
  <c r="H70"/>
  <c r="J70"/>
  <c r="M70"/>
  <c r="N70"/>
  <c r="O70"/>
  <c r="R70"/>
  <c r="D4" i="4"/>
  <c r="H4"/>
  <c r="J4"/>
  <c r="L4"/>
  <c r="D5"/>
  <c r="E5"/>
  <c r="H5"/>
  <c r="J5"/>
  <c r="L5"/>
  <c r="M5"/>
  <c r="N5" s="1"/>
  <c r="D6"/>
  <c r="E6" s="1"/>
  <c r="H6"/>
  <c r="J6"/>
  <c r="L6"/>
  <c r="M6"/>
  <c r="N6" s="1"/>
  <c r="D7"/>
  <c r="H7"/>
  <c r="J7"/>
  <c r="L7"/>
  <c r="D8"/>
  <c r="E8"/>
  <c r="H8"/>
  <c r="J8"/>
  <c r="L8"/>
  <c r="M8"/>
  <c r="N8" s="1"/>
  <c r="D9"/>
  <c r="E9" s="1"/>
  <c r="H9"/>
  <c r="J9"/>
  <c r="L9"/>
  <c r="D10"/>
  <c r="E10"/>
  <c r="H10"/>
  <c r="J10"/>
  <c r="L10"/>
  <c r="M10"/>
  <c r="N10" s="1"/>
  <c r="D11"/>
  <c r="E11" s="1"/>
  <c r="H11"/>
  <c r="J11"/>
  <c r="L11"/>
  <c r="D14"/>
  <c r="E14"/>
  <c r="H14"/>
  <c r="J14"/>
  <c r="L14"/>
  <c r="M14"/>
  <c r="N14" s="1"/>
  <c r="D15"/>
  <c r="E15" s="1"/>
  <c r="H15"/>
  <c r="J15"/>
  <c r="L15"/>
  <c r="D16"/>
  <c r="E16"/>
  <c r="H16"/>
  <c r="J16"/>
  <c r="L16"/>
  <c r="M16"/>
  <c r="N16" s="1"/>
  <c r="D17"/>
  <c r="E17" s="1"/>
  <c r="H17"/>
  <c r="J17"/>
  <c r="L17"/>
  <c r="E18"/>
  <c r="H18"/>
  <c r="J18"/>
  <c r="L18"/>
  <c r="M18"/>
  <c r="N18"/>
  <c r="D19"/>
  <c r="E19"/>
  <c r="H19"/>
  <c r="J19"/>
  <c r="L19"/>
  <c r="M19"/>
  <c r="N19" s="1"/>
  <c r="D20"/>
  <c r="E20" s="1"/>
  <c r="H20"/>
  <c r="J20"/>
  <c r="L20"/>
  <c r="D23"/>
  <c r="E23"/>
  <c r="H23"/>
  <c r="J23"/>
  <c r="L23"/>
  <c r="M23"/>
  <c r="N23" s="1"/>
  <c r="D24"/>
  <c r="E24" s="1"/>
  <c r="H24"/>
  <c r="J24"/>
  <c r="L24"/>
  <c r="D25"/>
  <c r="E25"/>
  <c r="H25"/>
  <c r="J25"/>
  <c r="L25"/>
  <c r="M25"/>
  <c r="N25" s="1"/>
  <c r="D26"/>
  <c r="E26" s="1"/>
  <c r="H26"/>
  <c r="J26"/>
  <c r="L26"/>
  <c r="D27"/>
  <c r="E27"/>
  <c r="H27"/>
  <c r="J27"/>
  <c r="L27"/>
  <c r="M27"/>
  <c r="N27" s="1"/>
  <c r="D28"/>
  <c r="E28" s="1"/>
  <c r="H28"/>
  <c r="J28"/>
  <c r="L28"/>
  <c r="D29"/>
  <c r="E29"/>
  <c r="H29"/>
  <c r="J29"/>
  <c r="L29"/>
  <c r="M29"/>
  <c r="N29" s="1"/>
  <c r="D30"/>
  <c r="E30" s="1"/>
  <c r="H30"/>
  <c r="J30"/>
  <c r="L30"/>
  <c r="D31"/>
  <c r="E31"/>
  <c r="H31"/>
  <c r="J31"/>
  <c r="L31"/>
  <c r="M31"/>
  <c r="N31" s="1"/>
  <c r="D32"/>
  <c r="E32" s="1"/>
  <c r="H32"/>
  <c r="J32"/>
  <c r="L32"/>
  <c r="D33"/>
  <c r="E33"/>
  <c r="H33"/>
  <c r="J33"/>
  <c r="L33"/>
  <c r="M33"/>
  <c r="N33" s="1"/>
  <c r="D34"/>
  <c r="E34" s="1"/>
  <c r="H34"/>
  <c r="J34"/>
  <c r="L34"/>
  <c r="D35"/>
  <c r="E35"/>
  <c r="H35"/>
  <c r="J35"/>
  <c r="L35"/>
  <c r="M35"/>
  <c r="N35" s="1"/>
  <c r="D38"/>
  <c r="E38" s="1"/>
  <c r="H38"/>
  <c r="J38"/>
  <c r="L38"/>
  <c r="D39"/>
  <c r="E39"/>
  <c r="H39"/>
  <c r="J39"/>
  <c r="L39"/>
  <c r="M39"/>
  <c r="N39" s="1"/>
  <c r="D40"/>
  <c r="E40" s="1"/>
  <c r="H40"/>
  <c r="J40"/>
  <c r="L40"/>
  <c r="D41"/>
  <c r="E41"/>
  <c r="H41"/>
  <c r="J41"/>
  <c r="L41"/>
  <c r="M41"/>
  <c r="N41" s="1"/>
  <c r="D42"/>
  <c r="E42" s="1"/>
  <c r="H42"/>
  <c r="J42"/>
  <c r="L42"/>
  <c r="D43"/>
  <c r="E43"/>
  <c r="H43"/>
  <c r="J43"/>
  <c r="L43"/>
  <c r="M43"/>
  <c r="N43" s="1"/>
  <c r="D46"/>
  <c r="E46" s="1"/>
  <c r="H46"/>
  <c r="J46"/>
  <c r="L46"/>
  <c r="D47"/>
  <c r="E47"/>
  <c r="H47"/>
  <c r="J47"/>
  <c r="L47"/>
  <c r="M47"/>
  <c r="N47" s="1"/>
  <c r="D48"/>
  <c r="E48" s="1"/>
  <c r="H48"/>
  <c r="J48"/>
  <c r="L48"/>
  <c r="D49"/>
  <c r="E49"/>
  <c r="H49"/>
  <c r="J49"/>
  <c r="L49"/>
  <c r="M49"/>
  <c r="N49" s="1"/>
  <c r="D50"/>
  <c r="E50" s="1"/>
  <c r="H50"/>
  <c r="J50"/>
  <c r="L50"/>
  <c r="D53"/>
  <c r="E53"/>
  <c r="H53"/>
  <c r="J53"/>
  <c r="L53"/>
  <c r="M53"/>
  <c r="N53" s="1"/>
  <c r="D54"/>
  <c r="E54" s="1"/>
  <c r="H54"/>
  <c r="J54"/>
  <c r="L54"/>
  <c r="D57"/>
  <c r="E57"/>
  <c r="H57"/>
  <c r="J57"/>
  <c r="L57"/>
  <c r="M57"/>
  <c r="N57" s="1"/>
  <c r="D58"/>
  <c r="E58" s="1"/>
  <c r="H58"/>
  <c r="J58"/>
  <c r="L58"/>
  <c r="D59"/>
  <c r="E59"/>
  <c r="H59"/>
  <c r="J59"/>
  <c r="L59"/>
  <c r="M59"/>
  <c r="N59" s="1"/>
  <c r="D60"/>
  <c r="E60" s="1"/>
  <c r="H60"/>
  <c r="J60"/>
  <c r="L60"/>
  <c r="D61"/>
  <c r="E61"/>
  <c r="H61"/>
  <c r="J61"/>
  <c r="L61"/>
  <c r="M61"/>
  <c r="N61" s="1"/>
  <c r="D62"/>
  <c r="E62" s="1"/>
  <c r="H62"/>
  <c r="J62"/>
  <c r="L62"/>
  <c r="D65"/>
  <c r="E65"/>
  <c r="H65"/>
  <c r="J65"/>
  <c r="L65"/>
  <c r="M65"/>
  <c r="N65" s="1"/>
  <c r="D66"/>
  <c r="E66" s="1"/>
  <c r="H66"/>
  <c r="J66"/>
  <c r="L66"/>
  <c r="B68"/>
  <c r="C68"/>
  <c r="D68" s="1"/>
  <c r="P68"/>
  <c r="F68"/>
  <c r="G68"/>
  <c r="H68"/>
  <c r="I68"/>
  <c r="J68"/>
  <c r="K68"/>
  <c r="L68"/>
  <c r="O68"/>
  <c r="H4" i="2"/>
  <c r="H6"/>
  <c r="H9"/>
  <c r="H10"/>
  <c r="H12"/>
  <c r="H26"/>
  <c r="H27"/>
  <c r="H32"/>
  <c r="H38"/>
  <c r="H44"/>
  <c r="H45"/>
  <c r="H56"/>
  <c r="H57"/>
  <c r="H59"/>
  <c r="H60"/>
  <c r="H64"/>
  <c r="H66"/>
  <c r="H69"/>
  <c r="H73"/>
  <c r="H80"/>
  <c r="H83"/>
  <c r="H85"/>
  <c r="H89"/>
  <c r="H90"/>
  <c r="H94"/>
  <c r="H95"/>
  <c r="H97"/>
  <c r="H110"/>
  <c r="H112"/>
  <c r="H113"/>
  <c r="H117"/>
  <c r="H118"/>
  <c r="H120"/>
  <c r="H123"/>
  <c r="H127"/>
  <c r="H130"/>
  <c r="H133"/>
  <c r="H136"/>
  <c r="H140"/>
  <c r="H142"/>
  <c r="H145"/>
  <c r="H150"/>
  <c r="H152"/>
  <c r="H154"/>
  <c r="I4" i="1"/>
  <c r="J4"/>
  <c r="I5"/>
  <c r="J5"/>
  <c r="I6"/>
  <c r="J6"/>
  <c r="I7"/>
  <c r="J7"/>
  <c r="I8"/>
  <c r="J8"/>
  <c r="I9"/>
  <c r="J9"/>
  <c r="I10"/>
  <c r="I11"/>
  <c r="J11"/>
  <c r="J68" s="1"/>
  <c r="I14"/>
  <c r="J14"/>
  <c r="I15"/>
  <c r="J15"/>
  <c r="I16"/>
  <c r="J16"/>
  <c r="I17"/>
  <c r="I18"/>
  <c r="J18"/>
  <c r="I19"/>
  <c r="J19"/>
  <c r="I20"/>
  <c r="J20"/>
  <c r="I23"/>
  <c r="J23"/>
  <c r="I24"/>
  <c r="J24"/>
  <c r="I25"/>
  <c r="I26"/>
  <c r="J26"/>
  <c r="I27"/>
  <c r="I28"/>
  <c r="I29"/>
  <c r="J29"/>
  <c r="I30"/>
  <c r="J30"/>
  <c r="I31"/>
  <c r="J31"/>
  <c r="I32"/>
  <c r="J32"/>
  <c r="I33"/>
  <c r="J33"/>
  <c r="I34"/>
  <c r="J34"/>
  <c r="I35"/>
  <c r="I38"/>
  <c r="J38"/>
  <c r="I39"/>
  <c r="J39"/>
  <c r="I40"/>
  <c r="J40"/>
  <c r="I41"/>
  <c r="J41"/>
  <c r="J42"/>
  <c r="I43"/>
  <c r="J43"/>
  <c r="I46"/>
  <c r="J46"/>
  <c r="I47"/>
  <c r="J47"/>
  <c r="I48"/>
  <c r="J48"/>
  <c r="I49"/>
  <c r="J49"/>
  <c r="I50"/>
  <c r="J50"/>
  <c r="I53"/>
  <c r="J53"/>
  <c r="I54"/>
  <c r="I57"/>
  <c r="J57"/>
  <c r="I58"/>
  <c r="J58"/>
  <c r="I59"/>
  <c r="J59"/>
  <c r="I60"/>
  <c r="J60"/>
  <c r="I61"/>
  <c r="J61"/>
  <c r="I62"/>
  <c r="I65"/>
  <c r="I66"/>
  <c r="B68"/>
  <c r="C68"/>
  <c r="D68"/>
  <c r="E68"/>
  <c r="F68"/>
  <c r="G68"/>
  <c r="H68"/>
  <c r="I68"/>
  <c r="K68"/>
  <c r="E68" i="4" l="1"/>
  <c r="M68"/>
  <c r="N68" s="1"/>
  <c r="I70" i="5"/>
  <c r="K70"/>
  <c r="E67"/>
  <c r="P67"/>
  <c r="E63"/>
  <c r="P63"/>
  <c r="E61"/>
  <c r="P61"/>
  <c r="E59"/>
  <c r="P59"/>
  <c r="E55"/>
  <c r="P55"/>
  <c r="E51"/>
  <c r="P51"/>
  <c r="E49"/>
  <c r="P49"/>
  <c r="E44"/>
  <c r="P44"/>
  <c r="L44"/>
  <c r="E42"/>
  <c r="P42"/>
  <c r="L42"/>
  <c r="E40"/>
  <c r="P40"/>
  <c r="L40"/>
  <c r="E36"/>
  <c r="P36"/>
  <c r="L36"/>
  <c r="E34"/>
  <c r="P34"/>
  <c r="L34"/>
  <c r="E32"/>
  <c r="P32"/>
  <c r="L32"/>
  <c r="E30"/>
  <c r="P30"/>
  <c r="L30"/>
  <c r="E28"/>
  <c r="P28"/>
  <c r="L28"/>
  <c r="E26"/>
  <c r="P26"/>
  <c r="L26"/>
  <c r="E22"/>
  <c r="P22"/>
  <c r="L22"/>
  <c r="E20"/>
  <c r="P20"/>
  <c r="L20"/>
  <c r="E18"/>
  <c r="P18"/>
  <c r="L18"/>
  <c r="E16"/>
  <c r="P16"/>
  <c r="L16"/>
  <c r="E12"/>
  <c r="P12"/>
  <c r="L12"/>
  <c r="E10"/>
  <c r="P10"/>
  <c r="L10"/>
  <c r="E8"/>
  <c r="P8"/>
  <c r="L8"/>
  <c r="E6"/>
  <c r="P6"/>
  <c r="L6"/>
  <c r="Q70"/>
  <c r="Q68"/>
  <c r="Q64"/>
  <c r="Q62"/>
  <c r="Q60"/>
  <c r="Q56"/>
  <c r="Q52"/>
  <c r="Q50"/>
  <c r="Q48"/>
  <c r="E7" i="4"/>
  <c r="M7"/>
  <c r="N7" s="1"/>
  <c r="E4"/>
  <c r="M4"/>
  <c r="N4" s="1"/>
  <c r="M66"/>
  <c r="N66" s="1"/>
  <c r="M62"/>
  <c r="N62" s="1"/>
  <c r="M60"/>
  <c r="N60" s="1"/>
  <c r="M58"/>
  <c r="N58" s="1"/>
  <c r="M54"/>
  <c r="N54" s="1"/>
  <c r="M50"/>
  <c r="N50" s="1"/>
  <c r="M48"/>
  <c r="N48" s="1"/>
  <c r="M46"/>
  <c r="N46" s="1"/>
  <c r="M42"/>
  <c r="N42" s="1"/>
  <c r="M40"/>
  <c r="N40" s="1"/>
  <c r="M38"/>
  <c r="N38" s="1"/>
  <c r="M34"/>
  <c r="N34" s="1"/>
  <c r="M32"/>
  <c r="N32" s="1"/>
  <c r="M30"/>
  <c r="N30" s="1"/>
  <c r="M28"/>
  <c r="N28" s="1"/>
  <c r="M26"/>
  <c r="N26" s="1"/>
  <c r="M24"/>
  <c r="N24" s="1"/>
  <c r="M20"/>
  <c r="N20" s="1"/>
  <c r="M17"/>
  <c r="N17" s="1"/>
  <c r="M15"/>
  <c r="N15" s="1"/>
  <c r="M11"/>
  <c r="N11" s="1"/>
  <c r="M9"/>
  <c r="N9" s="1"/>
  <c r="E68" i="5"/>
  <c r="E64"/>
  <c r="E62"/>
  <c r="E60"/>
  <c r="E56"/>
  <c r="E52"/>
  <c r="E50"/>
  <c r="E48"/>
  <c r="O67" i="13"/>
  <c r="P67" s="1"/>
  <c r="P45" i="5"/>
  <c r="P43"/>
  <c r="P41"/>
  <c r="P37"/>
  <c r="P35"/>
  <c r="P33"/>
  <c r="P31"/>
  <c r="P29"/>
  <c r="P27"/>
  <c r="P25"/>
  <c r="P21"/>
  <c r="P19"/>
  <c r="P17"/>
  <c r="P13"/>
  <c r="P11"/>
  <c r="P9"/>
  <c r="P7"/>
  <c r="K64" i="14"/>
  <c r="G64"/>
  <c r="K60"/>
  <c r="G60"/>
  <c r="K58"/>
  <c r="G58"/>
  <c r="K56"/>
  <c r="G56"/>
  <c r="K52"/>
  <c r="G52"/>
  <c r="K48"/>
  <c r="G48"/>
  <c r="K46"/>
  <c r="G46"/>
  <c r="K42"/>
  <c r="G42"/>
  <c r="K40"/>
  <c r="G40"/>
  <c r="M39"/>
  <c r="I39"/>
  <c r="K34"/>
  <c r="G34"/>
  <c r="K32"/>
  <c r="G32"/>
  <c r="K30"/>
  <c r="G30"/>
  <c r="K28"/>
  <c r="G28"/>
  <c r="K25"/>
  <c r="G25"/>
  <c r="K23"/>
  <c r="G23"/>
  <c r="K19"/>
  <c r="G19"/>
  <c r="K17"/>
  <c r="G17"/>
  <c r="K15"/>
  <c r="G15"/>
  <c r="K13"/>
  <c r="G13"/>
  <c r="K9"/>
  <c r="G9"/>
  <c r="K7"/>
  <c r="G7"/>
  <c r="K5"/>
  <c r="G5"/>
  <c r="K3"/>
  <c r="G3"/>
  <c r="O11" i="17"/>
  <c r="M21"/>
  <c r="M55"/>
  <c r="M59"/>
  <c r="M67"/>
  <c r="O40"/>
  <c r="O48"/>
  <c r="Q21"/>
  <c r="Q55"/>
  <c r="Q59"/>
  <c r="Q67"/>
  <c r="M11"/>
  <c r="M40"/>
  <c r="M48"/>
  <c r="L50" i="5" l="1"/>
  <c r="P50"/>
  <c r="L56"/>
  <c r="P56"/>
  <c r="L62"/>
  <c r="P62"/>
  <c r="L68"/>
  <c r="P68"/>
  <c r="L48"/>
  <c r="P48"/>
  <c r="L52"/>
  <c r="P52"/>
  <c r="L60"/>
  <c r="P60"/>
  <c r="L64"/>
  <c r="P64"/>
  <c r="P70"/>
  <c r="E70"/>
  <c r="L70"/>
  <c r="L28" i="18"/>
  <c r="L30"/>
</calcChain>
</file>

<file path=xl/sharedStrings.xml><?xml version="1.0" encoding="utf-8"?>
<sst xmlns="http://schemas.openxmlformats.org/spreadsheetml/2006/main" count="2229" uniqueCount="782">
  <si>
    <t>Benton County Library System</t>
  </si>
  <si>
    <t>Marks-Quitman County Public Library System</t>
  </si>
  <si>
    <t>Carroll County Public Library System</t>
  </si>
  <si>
    <t>Humphreys County Library System</t>
  </si>
  <si>
    <t>Harriette Person Memorial Library</t>
  </si>
  <si>
    <t>Noxubee County Library</t>
  </si>
  <si>
    <t>Yalobusha County Public Library System</t>
  </si>
  <si>
    <t>Tallahatchie County Library</t>
  </si>
  <si>
    <t>Waynesboro-Wayne County Library System</t>
  </si>
  <si>
    <t>Elizabeth Jones Library</t>
  </si>
  <si>
    <t>Union County Library</t>
  </si>
  <si>
    <t>Neshoba County Public Library</t>
  </si>
  <si>
    <t>Carnegie Public Library of Clarksdale and Coahoma County</t>
  </si>
  <si>
    <t>Kemper-Newton Regional Library System</t>
  </si>
  <si>
    <t>Sunflower County Library</t>
  </si>
  <si>
    <t>Marshall County Library System</t>
  </si>
  <si>
    <t>East Mississippi Regional Library</t>
  </si>
  <si>
    <t>South Delta Library Services</t>
  </si>
  <si>
    <t>Greenwood-Leflore Public Library System</t>
  </si>
  <si>
    <t>Copiah-Jefferson Regional Library</t>
  </si>
  <si>
    <t>Lamar County Library System</t>
  </si>
  <si>
    <t>South MS Regional Library</t>
  </si>
  <si>
    <t>Bolivar County Library System</t>
  </si>
  <si>
    <t>Starkville-Oktibbeha County  Public Library System</t>
  </si>
  <si>
    <t>Hancock County Library System</t>
  </si>
  <si>
    <t>Pearl River County Library System</t>
  </si>
  <si>
    <t>Warren County-Vicksburg Public Library</t>
  </si>
  <si>
    <t>Lincoln-Lawrence-Franklin Regional Library</t>
  </si>
  <si>
    <t>Pine Forest Regional Library</t>
  </si>
  <si>
    <t>Dixie Regional Library System</t>
  </si>
  <si>
    <t>Columbus-Lowndes Public Library</t>
  </si>
  <si>
    <t>Washington County Library System</t>
  </si>
  <si>
    <t>Laurel-Jones County Library</t>
  </si>
  <si>
    <t>Pike-Amite-Walthall Library System</t>
  </si>
  <si>
    <t>The Library of Hattiesburg, Petal and Forrest County</t>
  </si>
  <si>
    <t>Madison County Library System</t>
  </si>
  <si>
    <t>Meridian-Lauderdale County Public Library</t>
  </si>
  <si>
    <t>Tombigbee Regional Library System</t>
  </si>
  <si>
    <t>Mid-Mississippi Regional Library System</t>
  </si>
  <si>
    <t>Lee-Itawamba Library System</t>
  </si>
  <si>
    <t>Northeast Regional Library</t>
  </si>
  <si>
    <t>Jackson-George Regional Library</t>
  </si>
  <si>
    <t>Central Mississippi Regional Library System</t>
  </si>
  <si>
    <t>Harrison County Library System</t>
  </si>
  <si>
    <t>First Regional Library</t>
  </si>
  <si>
    <t>Jackson/Hinds Library System</t>
  </si>
  <si>
    <t>GROUP I - Up to 20,000</t>
  </si>
  <si>
    <t>GROUP II - 20,001 to 35,000</t>
  </si>
  <si>
    <t>GROUP III - 35,001 to 50,000</t>
  </si>
  <si>
    <t>GROUP IV - 50,001 TO 65,000</t>
  </si>
  <si>
    <t>GROUP V - 65,001 to 80,000</t>
  </si>
  <si>
    <t>GROUP VI - 80,001 to 100,000</t>
  </si>
  <si>
    <t>GROUP VII - 100,001 plus</t>
  </si>
  <si>
    <t>Blackmur Memorial Library</t>
  </si>
  <si>
    <t>Long Beach Public Library</t>
  </si>
  <si>
    <t>TOTALS</t>
  </si>
  <si>
    <t>Independent Public Libraries (see note)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</si>
  <si>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</si>
  <si>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</si>
  <si>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</si>
  <si>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</si>
  <si>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</si>
  <si>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</si>
  <si>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</si>
  <si>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</si>
  <si>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</si>
  <si>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</si>
  <si>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</si>
  <si>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</si>
  <si>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</si>
  <si>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</si>
  <si>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</si>
  <si>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</si>
  <si>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</si>
  <si>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</si>
  <si>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</si>
  <si>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</si>
  <si>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</si>
  <si>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</si>
  <si>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</si>
  <si>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</si>
  <si>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</si>
  <si>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</si>
  <si>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</si>
  <si>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</si>
  <si>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</si>
  <si>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</si>
  <si>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</si>
  <si>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</si>
  <si>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</si>
  <si>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</si>
  <si>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</si>
  <si>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</si>
  <si>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</si>
  <si>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</si>
  <si>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</si>
  <si>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</si>
  <si>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</si>
  <si>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</si>
  <si>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</si>
  <si>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</si>
  <si>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</si>
  <si>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</si>
  <si>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</si>
  <si>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</si>
  <si>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</si>
  <si>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</si>
  <si>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</si>
  <si>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</si>
  <si>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</si>
  <si>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</si>
  <si>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</si>
  <si>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</si>
  <si>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</si>
  <si>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</si>
  <si>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</si>
  <si>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</si>
  <si>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</si>
  <si>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</si>
  <si>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</si>
  <si>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</si>
  <si>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</si>
  <si>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</si>
  <si>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</si>
  <si>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</si>
  <si>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</si>
  <si>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</si>
  <si>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</si>
  <si>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</si>
  <si>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</si>
  <si>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</si>
  <si>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</si>
  <si>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</si>
  <si>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</si>
  <si>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</si>
  <si>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</si>
  <si>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</si>
  <si>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</si>
  <si>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</si>
  <si>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Library System</t>
  </si>
  <si>
    <t>Counties in System</t>
  </si>
  <si>
    <t>Size Code</t>
  </si>
  <si>
    <t>Water Valley (City in Yalobusha County)</t>
  </si>
  <si>
    <t>Rankin, Scott, Simpson, Smith</t>
  </si>
  <si>
    <t>Copiah, Jefferson</t>
  </si>
  <si>
    <t xml:space="preserve">Calhoun, Chickasaw, Pontotoc, </t>
  </si>
  <si>
    <t>Clarke, Jasper</t>
  </si>
  <si>
    <t>Adams, Wilkinson</t>
  </si>
  <si>
    <t>George, Jackson</t>
  </si>
  <si>
    <t>Kemper, Newton</t>
  </si>
  <si>
    <t>Itawamba, Lee</t>
  </si>
  <si>
    <t>Franklin, Lawrence, Lincoln</t>
  </si>
  <si>
    <t>Long Beach (City in Harrison County)</t>
  </si>
  <si>
    <t>Alcorn, Prentiss, Tippah, Tishomingo</t>
  </si>
  <si>
    <t>Amite, Pike, Walthall</t>
  </si>
  <si>
    <t>Covington, Greene, Perry, Stone</t>
  </si>
  <si>
    <t>Issaquena, Sharkey, Yazoo</t>
  </si>
  <si>
    <t>Jefferson Davis, Marion</t>
  </si>
  <si>
    <t>Choctaw, Clay, Monroe,Webster</t>
  </si>
  <si>
    <t xml:space="preserve">Northeast Regional Library </t>
  </si>
  <si>
    <t xml:space="preserve">East Mississippi Regional Library </t>
  </si>
  <si>
    <t>South Mississippi Regional Library</t>
  </si>
  <si>
    <t>Starkville-Oktibbeha County Public Library System</t>
  </si>
  <si>
    <t>Marks-Quitman Public Library System</t>
  </si>
  <si>
    <t>Warren County - Vicksburg Public Library</t>
  </si>
  <si>
    <t>Long Beach Public Library (Long Beach)</t>
  </si>
  <si>
    <t>Blackmur Memorial Library (Water Valley)</t>
  </si>
  <si>
    <t>DeSoto, Lafayette, Panola, Tate, Tunica</t>
  </si>
  <si>
    <t>Attala, Holmes, Leake, Montgomery, Winston</t>
  </si>
  <si>
    <t>Library Systems by Population</t>
  </si>
  <si>
    <t>Population</t>
  </si>
  <si>
    <t>FTE</t>
  </si>
  <si>
    <t xml:space="preserve"> Total </t>
  </si>
  <si>
    <t>Local</t>
  </si>
  <si>
    <t>Federal</t>
  </si>
  <si>
    <t>State</t>
  </si>
  <si>
    <t>Other</t>
  </si>
  <si>
    <t>Total</t>
  </si>
  <si>
    <t>Per</t>
  </si>
  <si>
    <t xml:space="preserve"> Other </t>
  </si>
  <si>
    <t xml:space="preserve"> City </t>
  </si>
  <si>
    <t xml:space="preserve"> County </t>
  </si>
  <si>
    <t xml:space="preserve"> Income </t>
  </si>
  <si>
    <t>Totals</t>
  </si>
  <si>
    <t>Capital</t>
  </si>
  <si>
    <t>Revenue</t>
  </si>
  <si>
    <t xml:space="preserve"> Printed </t>
  </si>
  <si>
    <t xml:space="preserve"> Salaries </t>
  </si>
  <si>
    <t xml:space="preserve"> Benefits </t>
  </si>
  <si>
    <t>Percent</t>
  </si>
  <si>
    <t>Materials</t>
  </si>
  <si>
    <t>Staff</t>
  </si>
  <si>
    <t>Circulation</t>
  </si>
  <si>
    <t>Per Capita</t>
  </si>
  <si>
    <t>Audio</t>
  </si>
  <si>
    <t>Videos</t>
  </si>
  <si>
    <t>Electronic</t>
  </si>
  <si>
    <t>Databases</t>
  </si>
  <si>
    <t>Print</t>
  </si>
  <si>
    <t>Interlibrary Loans</t>
  </si>
  <si>
    <t>Percentage</t>
  </si>
  <si>
    <t>Program Attendance</t>
  </si>
  <si>
    <t>Public Access Information</t>
  </si>
  <si>
    <t>Reference</t>
  </si>
  <si>
    <t>Library</t>
  </si>
  <si>
    <t>Registered</t>
  </si>
  <si>
    <t xml:space="preserve">Outside </t>
  </si>
  <si>
    <t xml:space="preserve"> Users per </t>
  </si>
  <si>
    <t>Questions</t>
  </si>
  <si>
    <t>Visits</t>
  </si>
  <si>
    <t xml:space="preserve"> Capita</t>
  </si>
  <si>
    <t>Patrons</t>
  </si>
  <si>
    <t>Children's</t>
  </si>
  <si>
    <t>Adults</t>
  </si>
  <si>
    <t xml:space="preserve"> Library</t>
  </si>
  <si>
    <t>your library</t>
  </si>
  <si>
    <t xml:space="preserve">Databases </t>
  </si>
  <si>
    <t>Staffing</t>
  </si>
  <si>
    <t>Training</t>
  </si>
  <si>
    <t>Language</t>
  </si>
  <si>
    <t>County</t>
  </si>
  <si>
    <t xml:space="preserve"> County</t>
  </si>
  <si>
    <t>City</t>
  </si>
  <si>
    <t>City Funds</t>
  </si>
  <si>
    <t>Total Local</t>
  </si>
  <si>
    <t>Funds</t>
  </si>
  <si>
    <t>Columbus- Lowndes Public Library</t>
  </si>
  <si>
    <t>East MS Regional Library</t>
  </si>
  <si>
    <t>Long Beach Public Library - Long Beach (Independent)</t>
  </si>
  <si>
    <t>Cleveland</t>
  </si>
  <si>
    <t>Rosedale</t>
  </si>
  <si>
    <t>Shelby</t>
  </si>
  <si>
    <t>Clarksdale</t>
  </si>
  <si>
    <t>Carrollton</t>
  </si>
  <si>
    <t>North Carrollton</t>
  </si>
  <si>
    <t>Pearl</t>
  </si>
  <si>
    <t>Puckett</t>
  </si>
  <si>
    <t>Pelahatchie</t>
  </si>
  <si>
    <t>Florence</t>
  </si>
  <si>
    <t>Richland</t>
  </si>
  <si>
    <t>Forest</t>
  </si>
  <si>
    <t>Morton</t>
  </si>
  <si>
    <t>Sebastopol</t>
  </si>
  <si>
    <t>Lake</t>
  </si>
  <si>
    <t>Magee</t>
  </si>
  <si>
    <t>Mendenhall</t>
  </si>
  <si>
    <t>D'Lo</t>
  </si>
  <si>
    <t>Raleigh</t>
  </si>
  <si>
    <t>Taylorsville</t>
  </si>
  <si>
    <t>Columbus</t>
  </si>
  <si>
    <t>Georgetown</t>
  </si>
  <si>
    <t>Hazlehurst</t>
  </si>
  <si>
    <t>Crystal Springs</t>
  </si>
  <si>
    <t>Wesson</t>
  </si>
  <si>
    <t>Fayette</t>
  </si>
  <si>
    <t>City Mils</t>
  </si>
  <si>
    <t>County Mils</t>
  </si>
  <si>
    <t>Bruce</t>
  </si>
  <si>
    <t>Calhoun City</t>
  </si>
  <si>
    <t>Vardaman</t>
  </si>
  <si>
    <t>Houlka</t>
  </si>
  <si>
    <t>Sherman</t>
  </si>
  <si>
    <t>Enterprise</t>
  </si>
  <si>
    <t>Pachuta</t>
  </si>
  <si>
    <t>Shubuta</t>
  </si>
  <si>
    <t>Stonewall</t>
  </si>
  <si>
    <t>Bay Springs</t>
  </si>
  <si>
    <t>Hernando</t>
  </si>
  <si>
    <t>Horn Lake</t>
  </si>
  <si>
    <t>Olive Branch</t>
  </si>
  <si>
    <t>Southaven</t>
  </si>
  <si>
    <t>Oxford</t>
  </si>
  <si>
    <t>Batesville</t>
  </si>
  <si>
    <t>Como</t>
  </si>
  <si>
    <t>Sardis</t>
  </si>
  <si>
    <t>Coldwater</t>
  </si>
  <si>
    <t>Senatobia</t>
  </si>
  <si>
    <t>Greenwood</t>
  </si>
  <si>
    <t>Bay St. Louis</t>
  </si>
  <si>
    <t>Waveland</t>
  </si>
  <si>
    <t>Port Gibson</t>
  </si>
  <si>
    <t>Biloxi</t>
  </si>
  <si>
    <t>Gulfport</t>
  </si>
  <si>
    <t>D'Iberville</t>
  </si>
  <si>
    <t>Pass Christian</t>
  </si>
  <si>
    <t>Natchez</t>
  </si>
  <si>
    <t>Belzoni</t>
  </si>
  <si>
    <t>Isola</t>
  </si>
  <si>
    <t>Clinton</t>
  </si>
  <si>
    <t>Pascagoula</t>
  </si>
  <si>
    <t>Ocean Springs</t>
  </si>
  <si>
    <t>Gautier</t>
  </si>
  <si>
    <t>Moss Point</t>
  </si>
  <si>
    <t>Chunky</t>
  </si>
  <si>
    <t>DeKalb</t>
  </si>
  <si>
    <t>Scooba</t>
  </si>
  <si>
    <t>Decatur</t>
  </si>
  <si>
    <t>Laurel</t>
  </si>
  <si>
    <t>Ellisville</t>
  </si>
  <si>
    <t>Sandersville</t>
  </si>
  <si>
    <t>Tupelo</t>
  </si>
  <si>
    <t>Fulton</t>
  </si>
  <si>
    <t>Brookhaven</t>
  </si>
  <si>
    <t>Bude</t>
  </si>
  <si>
    <t>Meadville</t>
  </si>
  <si>
    <t>Long Beach</t>
  </si>
  <si>
    <t>Canton</t>
  </si>
  <si>
    <t>Ridgeland</t>
  </si>
  <si>
    <t>Flora</t>
  </si>
  <si>
    <t>Marks</t>
  </si>
  <si>
    <t>Holly Springs</t>
  </si>
  <si>
    <t>Kosciusko</t>
  </si>
  <si>
    <t>Durant</t>
  </si>
  <si>
    <t>Goodman</t>
  </si>
  <si>
    <t>Lexington</t>
  </si>
  <si>
    <t>Pickens</t>
  </si>
  <si>
    <t>Tchula</t>
  </si>
  <si>
    <t>West</t>
  </si>
  <si>
    <t>Carthage</t>
  </si>
  <si>
    <t>Walnut Grove</t>
  </si>
  <si>
    <t>Duck Hill</t>
  </si>
  <si>
    <t>Kilmichael</t>
  </si>
  <si>
    <t>Winona</t>
  </si>
  <si>
    <t>Louisville</t>
  </si>
  <si>
    <t>Philadelphia</t>
  </si>
  <si>
    <t>Corinth</t>
  </si>
  <si>
    <t>Macon</t>
  </si>
  <si>
    <t>Picayune</t>
  </si>
  <si>
    <t>Poplarville</t>
  </si>
  <si>
    <t>McComb</t>
  </si>
  <si>
    <t>Gloster</t>
  </si>
  <si>
    <t>Tylertown</t>
  </si>
  <si>
    <t>Collins</t>
  </si>
  <si>
    <t>Leakesville</t>
  </si>
  <si>
    <t>Richton</t>
  </si>
  <si>
    <t>Wiggins</t>
  </si>
  <si>
    <t>Rolling Fork</t>
  </si>
  <si>
    <t>Yazoo City</t>
  </si>
  <si>
    <t>Bassfield</t>
  </si>
  <si>
    <t>Columbia</t>
  </si>
  <si>
    <t>Starkville</t>
  </si>
  <si>
    <t>Maben</t>
  </si>
  <si>
    <t>Sturgis</t>
  </si>
  <si>
    <t>Indianola</t>
  </si>
  <si>
    <t>Inverness</t>
  </si>
  <si>
    <t>Ruleville</t>
  </si>
  <si>
    <t>Drew</t>
  </si>
  <si>
    <t>Charleston</t>
  </si>
  <si>
    <t>Tutwiler</t>
  </si>
  <si>
    <t>Hattiesburg</t>
  </si>
  <si>
    <t>Petal</t>
  </si>
  <si>
    <t>West Point</t>
  </si>
  <si>
    <t>Aberdeen</t>
  </si>
  <si>
    <t>Amory</t>
  </si>
  <si>
    <t>Nettleton</t>
  </si>
  <si>
    <t>Mathiston</t>
  </si>
  <si>
    <t>New Albany</t>
  </si>
  <si>
    <t>Greenville</t>
  </si>
  <si>
    <t>Leland</t>
  </si>
  <si>
    <t>Waynesboro</t>
  </si>
  <si>
    <t>Coffeeville</t>
  </si>
  <si>
    <t>Oakland</t>
  </si>
  <si>
    <t xml:space="preserve">Average </t>
  </si>
  <si>
    <t>Received from</t>
  </si>
  <si>
    <t>Ad Valorem</t>
  </si>
  <si>
    <t>County by</t>
  </si>
  <si>
    <t>Assessment</t>
  </si>
  <si>
    <t>Received by</t>
  </si>
  <si>
    <t>Per System</t>
  </si>
  <si>
    <t>Blackmur Memorial Library - Water Valley (Independent)</t>
  </si>
  <si>
    <t>FY2003 Funding</t>
  </si>
  <si>
    <t>Natchez Adams Wilkinson Library Servie</t>
  </si>
  <si>
    <t>Natchez Adams Wilkinson Library Service</t>
  </si>
  <si>
    <t>Operating</t>
  </si>
  <si>
    <t>Serials</t>
  </si>
  <si>
    <t>E- Books</t>
  </si>
  <si>
    <t xml:space="preserve">Requests by </t>
  </si>
  <si>
    <t>Provided</t>
  </si>
  <si>
    <t>Received</t>
  </si>
  <si>
    <t>Items</t>
  </si>
  <si>
    <t xml:space="preserve">No. Public </t>
  </si>
  <si>
    <t>Terminals</t>
  </si>
  <si>
    <t>Week</t>
  </si>
  <si>
    <t>FY2003</t>
  </si>
  <si>
    <t>Branch and City</t>
  </si>
  <si>
    <t>Polkville Public Library - Polkville</t>
  </si>
  <si>
    <t>Sturgis Public Library - Sturgis</t>
  </si>
  <si>
    <t>West Public Library - West</t>
  </si>
  <si>
    <t>Sebastopol Public Library - Sebastopol</t>
  </si>
  <si>
    <t>Pachuta Public Library - Pachuta</t>
  </si>
  <si>
    <t>Marietta Public Library - Marietta</t>
  </si>
  <si>
    <t>R.T. Prince Memorial Library - Mize</t>
  </si>
  <si>
    <t>Dr. Frank L. Leggett Public Library - Bassfield</t>
  </si>
  <si>
    <t>Margaret McRae Memorial Library - Tishomingo</t>
  </si>
  <si>
    <t>Rienzi Public Library - Rienzi</t>
  </si>
  <si>
    <t>Conner-Graham Memorial Library - Seminary</t>
  </si>
  <si>
    <t>Louin Public Library - Louin</t>
  </si>
  <si>
    <t>Robert W. Windom, Jr. Library - Georgetown</t>
  </si>
  <si>
    <t>Puckett Public Library - Puckett</t>
  </si>
  <si>
    <t>Crosby Public Library - Crosby</t>
  </si>
  <si>
    <t>D'Lo Public Library - D'Lo</t>
  </si>
  <si>
    <t>Nance-McNeely Library - Myrtle</t>
  </si>
  <si>
    <t xml:space="preserve">Union County Library System </t>
  </si>
  <si>
    <t>Lake Public Library - Lake</t>
  </si>
  <si>
    <t>New Hebron Public Library - New Hebron</t>
  </si>
  <si>
    <t>Enterprise Public Library - Enterprise</t>
  </si>
  <si>
    <t>Osyka Public Library - Osyka</t>
  </si>
  <si>
    <t>Walnut Grove Public Library - Walnut Grove</t>
  </si>
  <si>
    <t>Potts Camp Library - Potts Camp</t>
  </si>
  <si>
    <t>Artesia Public Library - Artesia</t>
  </si>
  <si>
    <t>Franklin County Public Library - Meadville</t>
  </si>
  <si>
    <t>Sledge Public Library - Sledge</t>
  </si>
  <si>
    <t>Sherman Library - Sherman</t>
  </si>
  <si>
    <t>Weir Public Library - Weir</t>
  </si>
  <si>
    <t>State Line Public Library - State Line</t>
  </si>
  <si>
    <t>Vista J. Daniel Memorial Library - Shuqualak</t>
  </si>
  <si>
    <t>Arcola Library - Arcola</t>
  </si>
  <si>
    <t>Hickory Flat Public Library - Hickory Flat</t>
  </si>
  <si>
    <t>Bond Memorial Public Library (HQ) - Ashland</t>
  </si>
  <si>
    <t>Oakland Public Library - Oakland</t>
  </si>
  <si>
    <t>McLain Public Library - McLain</t>
  </si>
  <si>
    <t>Benoit Public Library - Benoit</t>
  </si>
  <si>
    <t>Annie Thompson Jeffers Library - Bolton</t>
  </si>
  <si>
    <t>Scooba Public Library - Scooba</t>
  </si>
  <si>
    <t>Liberty Public Library - Liberty</t>
  </si>
  <si>
    <t>Shubuta Public Library - Shubuta</t>
  </si>
  <si>
    <t>Crawford Branch Library - Crawford</t>
  </si>
  <si>
    <t>Rayner Memorial Library - Merigold</t>
  </si>
  <si>
    <t>Ella Bess Austin Library - Terry</t>
  </si>
  <si>
    <t>Blue Mountain Public Library - Blue Mountain</t>
  </si>
  <si>
    <t>Ruth B. French Library - Byhalia</t>
  </si>
  <si>
    <t>New Augusta Public Library - New Augusta</t>
  </si>
  <si>
    <t>Mathiston Public Library - Mathiston</t>
  </si>
  <si>
    <t>Duck Hill Public Library - Duck Hill</t>
  </si>
  <si>
    <t>Walnut Public Library - Walnut</t>
  </si>
  <si>
    <t>Isola Public Library - Isola</t>
  </si>
  <si>
    <t>Sandersville Public Library - Sandersville</t>
  </si>
  <si>
    <t>Maben Public Library - Maben</t>
  </si>
  <si>
    <t>Kilmichael Public Library - Kilmichael</t>
  </si>
  <si>
    <t>Mary Weems Parker Memorial Library - Heidelberg</t>
  </si>
  <si>
    <t>Vaiden Public Library - Vaiden</t>
  </si>
  <si>
    <t>Jane Blain Brewer Memorial Library - Mt. Olive</t>
  </si>
  <si>
    <t>Carrollton-North Carrollton Public Library (HQ)</t>
  </si>
  <si>
    <t>Sam Lapidus Memorial Public Library - Crenshaw</t>
  </si>
  <si>
    <t>Coffeeville Public Library - Coffeeville (HQ)</t>
  </si>
  <si>
    <t>Evelyn Taylor Majure Library - Utica</t>
  </si>
  <si>
    <t>DeKalb Public Library - DeKalb</t>
  </si>
  <si>
    <t>William Estes Powell Memorial Library - Beaumont</t>
  </si>
  <si>
    <t>East Central Public Library - Pascagoula (Hurley)</t>
  </si>
  <si>
    <t>L. R. Boyer Memorial Library - Sumrall</t>
  </si>
  <si>
    <t>Caledonia Branch Library - Caledonia</t>
  </si>
  <si>
    <t>Leakesville Public Library - Leakesville</t>
  </si>
  <si>
    <t>Burnsville Public Library - Burnsville</t>
  </si>
  <si>
    <t>Bude Public Library - Bude</t>
  </si>
  <si>
    <t>Richton Public Library - Richton (HQ)</t>
  </si>
  <si>
    <t>Edmondson Memorial Library - Vardaman</t>
  </si>
  <si>
    <t>Gloster Public Library - Gloster</t>
  </si>
  <si>
    <t>Robert C. Irwin Library - Tunica</t>
  </si>
  <si>
    <t>Stonewall Public Library - Stonewall</t>
  </si>
  <si>
    <t>Inverness Public Library - Inverness</t>
  </si>
  <si>
    <t>Prentiss Public Library - Prentiss</t>
  </si>
  <si>
    <t>Brooksville Public Library - Brooksville</t>
  </si>
  <si>
    <t>Woodville Public Library - Woodville</t>
  </si>
  <si>
    <t>Goodman Public Library - Goodman</t>
  </si>
  <si>
    <t>Floyd J. Robinson - Raleigh</t>
  </si>
  <si>
    <t>Emily Jones Pointer Public Library - Como</t>
  </si>
  <si>
    <t>Pickens Public Library - Pickens</t>
  </si>
  <si>
    <t>Evon A. Ford Library - Taylorsville</t>
  </si>
  <si>
    <t>Lois A. Flagg Public Library - Edwards</t>
  </si>
  <si>
    <t>Tutwiler Library - Tutwiler</t>
  </si>
  <si>
    <t>Decatur Public Library - Decatur</t>
  </si>
  <si>
    <t xml:space="preserve">Kemper-Newton Regional Library System </t>
  </si>
  <si>
    <t>Pelahatchie Public Library - Pelahatchie</t>
  </si>
  <si>
    <t>Flora Public Library - Flora</t>
  </si>
  <si>
    <t>Marks-Quitman Public Library (HQ)</t>
  </si>
  <si>
    <t>Raymond Library - Raymond</t>
  </si>
  <si>
    <t xml:space="preserve">First Regional Library </t>
  </si>
  <si>
    <t>Kevin Poole VanCleave Memorial Library - Centreville</t>
  </si>
  <si>
    <t xml:space="preserve">Pearlington Public Library  </t>
  </si>
  <si>
    <t>Longie Dale Hamilton Memorial Library - Wesson</t>
  </si>
  <si>
    <t>Choctaw County Public Library - Ackerman</t>
  </si>
  <si>
    <t>Lawrence County Public Library - Monticello</t>
  </si>
  <si>
    <t>Harriette Person Memorial Library - Port Gibson (HQ)</t>
  </si>
  <si>
    <t>Calhoun City Public Library - Calhoun City</t>
  </si>
  <si>
    <t>Walthall County Library - Tylertown</t>
  </si>
  <si>
    <t>Dorothy J. Lowe Memorial Library - Nettleton</t>
  </si>
  <si>
    <t>Belmont Public Library - Belmont</t>
  </si>
  <si>
    <t>Union Public Library - Union (HQ)</t>
  </si>
  <si>
    <t>Lexington Public Library - Lexington</t>
  </si>
  <si>
    <t>Sardis Public Library - Sardis</t>
  </si>
  <si>
    <t>Kiln Library - Kiln</t>
  </si>
  <si>
    <t>Magnolia Public Library - Magnolia</t>
  </si>
  <si>
    <t>Pike-Amite-Walthall  Library System</t>
  </si>
  <si>
    <t>Bay Springs Municipal Library - Bay Springs</t>
  </si>
  <si>
    <t>Jesse Yancy Memorial Library - Bruce</t>
  </si>
  <si>
    <t>Mound Bayou Public Library - Mound Bayou</t>
  </si>
  <si>
    <t>Purvis Public Library - Purvis</t>
  </si>
  <si>
    <t>Itta Bena Library - Itta Bena</t>
  </si>
  <si>
    <t>Lumberton Public Library - Lumberton</t>
  </si>
  <si>
    <t>Jefferson County Library - Fayette</t>
  </si>
  <si>
    <t>Webster County Public Library - Eupora</t>
  </si>
  <si>
    <t>Tchula Public Library - Tchula</t>
  </si>
  <si>
    <t>Florence Public Library - Florence</t>
  </si>
  <si>
    <t>Rosedale Public Library - Rosedale</t>
  </si>
  <si>
    <t>Drew Public Library - Drew</t>
  </si>
  <si>
    <t>Ada S. Fant Memorial Library - Macon (HQ)</t>
  </si>
  <si>
    <t>Quitman Public Library - Quitman (HQ)</t>
  </si>
  <si>
    <t>Sharkey-Issaquena County Library - Rolling Fork</t>
  </si>
  <si>
    <t>Mendenhall Public Library - Mendenhall</t>
  </si>
  <si>
    <t>Poplarville Public Library - Poplarville</t>
  </si>
  <si>
    <t>Humphreys County Library - Belzoni (HQ)</t>
  </si>
  <si>
    <t>R.E. Blackwell Memorial Library - Collins</t>
  </si>
  <si>
    <t>Durant Public Library - Durant</t>
  </si>
  <si>
    <t>Okolona Carnegie Library - Okolona</t>
  </si>
  <si>
    <t>Iuka Public Library - Iuka</t>
  </si>
  <si>
    <t>Horace Stansel Memorial Library - Ruleville</t>
  </si>
  <si>
    <t>Anne Spencer Cox Library - Baldwyn</t>
  </si>
  <si>
    <t>Torrey Wood Memorial Library - Hollandale</t>
  </si>
  <si>
    <t>Ellisville Public Library - Ellisville</t>
  </si>
  <si>
    <t>Morton Public Library - Morton</t>
  </si>
  <si>
    <t>Blackmur Memorial Library - Water Valley</t>
  </si>
  <si>
    <t xml:space="preserve">Independent </t>
  </si>
  <si>
    <t>J. Elliott McMullan Library - Newton</t>
  </si>
  <si>
    <t xml:space="preserve">Stone County Library - Wiggins </t>
  </si>
  <si>
    <t>Itawamba County Pratt Memorial Library - Fulton</t>
  </si>
  <si>
    <t>Houston Carnegie Library - Houston</t>
  </si>
  <si>
    <t>Magee Public Library - Magee</t>
  </si>
  <si>
    <t>George Covington Memorial Library - Hazlehurst (HQ)</t>
  </si>
  <si>
    <t>Copiah-Jefferson Regional Library System</t>
  </si>
  <si>
    <t>Carthage-Leake County Library - Carthage</t>
  </si>
  <si>
    <t>G. Chastaine Flynt Memorial Library - Flowood</t>
  </si>
  <si>
    <t>Vancleave Public Library - Vancleave</t>
  </si>
  <si>
    <t>Waynesboro Memorial Library - Waynesboro</t>
  </si>
  <si>
    <t>Pontotoc County Library - Pontotoc (HQ)</t>
  </si>
  <si>
    <t>Ripley Public Library - Ripley</t>
  </si>
  <si>
    <t>Winona-Montgomery County Library - Winona</t>
  </si>
  <si>
    <t>Leland Library - Leland</t>
  </si>
  <si>
    <t>J.T. Biggs, Jr. Memorial Library - Crystal Springs</t>
  </si>
  <si>
    <t>Forest Public Library - Forest</t>
  </si>
  <si>
    <t>Richland Public Library - Richland</t>
  </si>
  <si>
    <t>Evans Memorial Library - Aberdeen</t>
  </si>
  <si>
    <t>Pass Christian Public Library - Pass Christian</t>
  </si>
  <si>
    <t>Columbia-Marion County Library - Columbia (HQ)</t>
  </si>
  <si>
    <t>Waveland Library Literacy Center - Waveland</t>
  </si>
  <si>
    <t>St. Martin Public Library - Biloxi</t>
  </si>
  <si>
    <t>Senatobia Public Library - Senatobia</t>
  </si>
  <si>
    <t>Hernando Public Library (HQ)</t>
  </si>
  <si>
    <t>Amory Municipal Library - Amory</t>
  </si>
  <si>
    <t>Winston County Library - Louisville</t>
  </si>
  <si>
    <t>Batesville Public Library - Batesville</t>
  </si>
  <si>
    <t>Attala County Library - Kosciusko (HQ)</t>
  </si>
  <si>
    <t>The Library of Hattiesburg, Petal &amp; Forrest County</t>
  </si>
  <si>
    <t>Jennie Stephens Smith Library - New Albany</t>
  </si>
  <si>
    <t>Union County Library System</t>
  </si>
  <si>
    <t>D'Iberville Public Library - D'Iberville</t>
  </si>
  <si>
    <t>Marshall County Library - Holly Springs (HQ)</t>
  </si>
  <si>
    <t>Bay St. Louis - Hancock County Library (HQ)</t>
  </si>
  <si>
    <t>George E. Allen Library - Booneville</t>
  </si>
  <si>
    <t>Lincoln County Public Library - Brookhaven (HQ)</t>
  </si>
  <si>
    <t>Margaret Reed Crosby Memorial Library - Picayune (HQ)</t>
  </si>
  <si>
    <t>Kathleen McIlwain Public Library - Gautier</t>
  </si>
  <si>
    <t xml:space="preserve">Lafayette County &amp; Oxford Public Library </t>
  </si>
  <si>
    <t>Henry M. Seymour Library - Indianola (HQ)</t>
  </si>
  <si>
    <t>Bryan Public Library - West Point (HQ)</t>
  </si>
  <si>
    <t>Madison County - Canton Public Library (HQ)</t>
  </si>
  <si>
    <t>McComb Public Library (HQ)</t>
  </si>
  <si>
    <t>Robinson-Carpenter Memorial Library - Cleveland (HQ)</t>
  </si>
  <si>
    <t>Corinth Public Library (HQ)</t>
  </si>
  <si>
    <t>M.R. Dye Public Library - Horn Lake</t>
  </si>
  <si>
    <t>Ricks Memorial Library - Yazoo City (HQ)</t>
  </si>
  <si>
    <t>Rebecca Baine Rigby Library - Madison</t>
  </si>
  <si>
    <t>Elizabeth Jones Library - Grenada (HQ)</t>
  </si>
  <si>
    <t>Moss Point Public Library - Moss Point</t>
  </si>
  <si>
    <t>Brandon Public Library - Brandon</t>
  </si>
  <si>
    <t>Ocean Springs Public Library - Ocean Springs</t>
  </si>
  <si>
    <t>Independent</t>
  </si>
  <si>
    <t>Laurel-Jones County Library (HQ)</t>
  </si>
  <si>
    <t>Greenwood - Leflore Public Library - Greenwood (HQ)</t>
  </si>
  <si>
    <t>Judge George W. Armstrong Library - Natchez (HQ)</t>
  </si>
  <si>
    <t>Elsie E. Jurgens Memorial Library - Ridgeland</t>
  </si>
  <si>
    <t>Carnegie Public Library of Clarksdale and Coahoma Co. (HQ)</t>
  </si>
  <si>
    <t>Carnegie Public Library of Clarksdale and Coahoma Co.</t>
  </si>
  <si>
    <t>B.J. Chain Public Library - Olive Branch</t>
  </si>
  <si>
    <t>Starkville Public Library - Starkville (HQ)</t>
  </si>
  <si>
    <t xml:space="preserve">Pearl Public Library  </t>
  </si>
  <si>
    <t>A. E. Wood Library - Clinton</t>
  </si>
  <si>
    <t>Columbus Public Library - Columbus (HQ)</t>
  </si>
  <si>
    <t>Pascagoula Public Library (HQ)</t>
  </si>
  <si>
    <t>Warren County-Vicksburg Public Library  (HQ)</t>
  </si>
  <si>
    <t>M. R. Davis Public Library - Southaven</t>
  </si>
  <si>
    <t>Lee County Library - Tupelo (HQ)</t>
  </si>
  <si>
    <t>Meridian-Lauderdale County Public Library (HQ)</t>
  </si>
  <si>
    <t>William Alexander Percy Memorial Library - Greenville (HQ)</t>
  </si>
  <si>
    <t>Biloxi Public Library - Biloxi</t>
  </si>
  <si>
    <t>Gulfport Public Library (HQ)</t>
  </si>
  <si>
    <t>Eudora Welty Library - Jackson (HQ)</t>
  </si>
  <si>
    <t>Hamilton Public Library - Hamilton</t>
  </si>
  <si>
    <t>Chalybeate Public Library - Walnut</t>
  </si>
  <si>
    <t>Jodie E. Wilson Library - Greenwood</t>
  </si>
  <si>
    <t>Whiterock Library - Jackson</t>
  </si>
  <si>
    <t>Alpha Center Library - McComb</t>
  </si>
  <si>
    <t xml:space="preserve">Bookmobile </t>
  </si>
  <si>
    <t>Fannie Lou Hamer Library (Albemarle) - Jackson</t>
  </si>
  <si>
    <t>Wren Public Library - Wren</t>
  </si>
  <si>
    <t>Conway Hall Library - Runnelstown</t>
  </si>
  <si>
    <t>Harrisville Public Library - Harrisville</t>
  </si>
  <si>
    <t>Progress Public Library - Progress</t>
  </si>
  <si>
    <t>Avon Library - Avon</t>
  </si>
  <si>
    <t>Glen Allan Library - Glen Allan</t>
  </si>
  <si>
    <t>Houlka Public Library - Houlka</t>
  </si>
  <si>
    <t>Division Street Study Center - Biloxi</t>
  </si>
  <si>
    <t>Medgar Evers Blvd. Branch Library - Jackson</t>
  </si>
  <si>
    <t>Sandhill Public Library - Sandhill</t>
  </si>
  <si>
    <t>Margaret Walker Alexander Library - Jackson</t>
  </si>
  <si>
    <t>Walls Public Library - Walls</t>
  </si>
  <si>
    <t>Northside Library - Jackson</t>
  </si>
  <si>
    <t>Beverly J. Brown Library - Jackson</t>
  </si>
  <si>
    <t>Northwest Point Reservoir Library - Brandon</t>
  </si>
  <si>
    <t>South Hills Library - Jackson</t>
  </si>
  <si>
    <t>Colonial Mart Library - Jackson</t>
  </si>
  <si>
    <t xml:space="preserve">West Biloxi Public Library - Biloxi  </t>
  </si>
  <si>
    <t>Orange Grove Public Library - Gulfport</t>
  </si>
  <si>
    <t>* Blank spaces indicate no response from library.</t>
  </si>
  <si>
    <t>Square</t>
  </si>
  <si>
    <t>FY2002</t>
  </si>
  <si>
    <t>*Population</t>
  </si>
  <si>
    <t>Hours Open</t>
  </si>
  <si>
    <t>Footage</t>
  </si>
  <si>
    <t>Renovation</t>
  </si>
  <si>
    <t>Last Year</t>
  </si>
  <si>
    <t>Built</t>
  </si>
  <si>
    <t>Date</t>
  </si>
  <si>
    <t>1960's</t>
  </si>
  <si>
    <t>1970's</t>
  </si>
  <si>
    <t>The Hattiesburg Library - Hattiesburg</t>
  </si>
  <si>
    <t>The Petal Library - Petal</t>
  </si>
  <si>
    <t>William and Dolores Mauldin Library - McHenry</t>
  </si>
  <si>
    <t>1900's</t>
  </si>
  <si>
    <t>1980's</t>
  </si>
  <si>
    <t>Jessie.J. Edwards Public Library - Coldwater</t>
  </si>
  <si>
    <t>Dr. Robert T. Hollingsworth Library - Shelby</t>
  </si>
  <si>
    <t>1950's</t>
  </si>
  <si>
    <t>Lucedale - George County Public Library - Lucedale</t>
  </si>
  <si>
    <t>Charleston Library - Charleston (HQ)##</t>
  </si>
  <si>
    <t>Neshoba County Library - Philadelphia (HQ) ##</t>
  </si>
  <si>
    <t>I</t>
  </si>
  <si>
    <t>III</t>
  </si>
  <si>
    <t>II</t>
  </si>
  <si>
    <t>VII</t>
  </si>
  <si>
    <t>IV</t>
  </si>
  <si>
    <t>VI</t>
  </si>
  <si>
    <t>V</t>
  </si>
  <si>
    <t>Population Code</t>
  </si>
  <si>
    <t>Public Library System</t>
  </si>
  <si>
    <t>Decrease</t>
  </si>
  <si>
    <t>Circ Increase/</t>
  </si>
  <si>
    <t>N/R</t>
  </si>
  <si>
    <t>Gunnison Public Library - Gunnison##</t>
  </si>
  <si>
    <t>Group VII 100,001 plus</t>
  </si>
  <si>
    <t>Group I    Under 20,000</t>
  </si>
  <si>
    <t>Group II   20,001 - 35,000</t>
  </si>
  <si>
    <t>Group III  35,001 - 50,000</t>
  </si>
  <si>
    <t>Group IV  50,001 - 65,000</t>
  </si>
  <si>
    <t>Group V   65,001 - 80,000</t>
  </si>
  <si>
    <t>Group VI  80,001 - 100,000</t>
  </si>
  <si>
    <t>Cleveland Depot Library - Cleveland ##</t>
  </si>
  <si>
    <t>The following libraries are either part of a larger city, are very small towns, or are other service outlets with no census population reported.</t>
  </si>
  <si>
    <t>Library Operations</t>
  </si>
  <si>
    <t>Total HQ and Branches</t>
  </si>
  <si>
    <t>Bookmobiles</t>
  </si>
  <si>
    <t>Total Hours Open Weekly</t>
  </si>
  <si>
    <t>ALA Librarians</t>
  </si>
  <si>
    <t>Total Librarians</t>
  </si>
  <si>
    <t>Other Staff</t>
  </si>
  <si>
    <t>Total Staff</t>
  </si>
  <si>
    <t>Local Funds</t>
  </si>
  <si>
    <t>Federal Funds</t>
  </si>
  <si>
    <t>State Funds</t>
  </si>
  <si>
    <t>Other Funds</t>
  </si>
  <si>
    <t>Total Funds</t>
  </si>
  <si>
    <t>Library Collection</t>
  </si>
  <si>
    <t>Books &amp; Serials</t>
  </si>
  <si>
    <t>Audios</t>
  </si>
  <si>
    <t>Salaries and Wages</t>
  </si>
  <si>
    <t>Benefits</t>
  </si>
  <si>
    <t>Electronic Materials</t>
  </si>
  <si>
    <t xml:space="preserve">Total Staff </t>
  </si>
  <si>
    <t>Current Subscriptions</t>
  </si>
  <si>
    <t>Other Materials</t>
  </si>
  <si>
    <t>Collection</t>
  </si>
  <si>
    <t>Total Materials</t>
  </si>
  <si>
    <t>Printed Materials</t>
  </si>
  <si>
    <t>Materials Added during Year</t>
  </si>
  <si>
    <t>Materials Withdrawn during Year</t>
  </si>
  <si>
    <t>Total Circulation of Materials</t>
  </si>
  <si>
    <t xml:space="preserve">Total Collection </t>
  </si>
  <si>
    <t>Other Library Services</t>
  </si>
  <si>
    <t>Other Expenditures</t>
  </si>
  <si>
    <t>ILL Provided</t>
  </si>
  <si>
    <t>ILL Received</t>
  </si>
  <si>
    <t>Total Other</t>
  </si>
  <si>
    <t>Reference Questions</t>
  </si>
  <si>
    <t>Total Library Visits</t>
  </si>
  <si>
    <t>Total Operating Expenditures</t>
  </si>
  <si>
    <t>Registered Patrons</t>
  </si>
  <si>
    <t>Children's Program Attendance</t>
  </si>
  <si>
    <t>Capital Outlay</t>
  </si>
  <si>
    <t>Adults Program Attendance</t>
  </si>
  <si>
    <t>Public Internet Terminals</t>
  </si>
  <si>
    <t>Users Per Typical Week of Internet</t>
  </si>
  <si>
    <t>Note: Detailed information can be found on the following corresponding pages.</t>
  </si>
  <si>
    <t>Staff Training</t>
  </si>
  <si>
    <t xml:space="preserve">Federal </t>
  </si>
  <si>
    <t xml:space="preserve">State </t>
  </si>
  <si>
    <t>Misc</t>
  </si>
  <si>
    <t>Other Operating</t>
  </si>
  <si>
    <t>Grand Total</t>
  </si>
  <si>
    <t>N/R (not reported)</t>
  </si>
  <si>
    <t>Hours Weekly</t>
  </si>
  <si>
    <t>Days Weekly</t>
  </si>
  <si>
    <t>HQ &amp; Branches</t>
  </si>
  <si>
    <t>Other Librarians</t>
  </si>
  <si>
    <t>Yearly Volunteer Hours</t>
  </si>
  <si>
    <t>**Ad Valorem</t>
  </si>
  <si>
    <t>**Ad Valorem Assessment excluding Section 27-39-329 and School Tax</t>
  </si>
  <si>
    <t>South Delta Library Services+A99</t>
  </si>
  <si>
    <t>*Ad Valorem</t>
  </si>
  <si>
    <t>Circ Per Capita</t>
  </si>
  <si>
    <t>Other Library</t>
  </si>
  <si>
    <t>Requests</t>
  </si>
  <si>
    <t xml:space="preserve">Independent Public Libraries </t>
  </si>
  <si>
    <t>2002 Population U.S. Census (Independent libraries population is duplicated in county.)</t>
  </si>
  <si>
    <t>Note: Only Lee-Itawamba Library System and Washington County Library System have bookmobiles.</t>
  </si>
  <si>
    <t>*Populations are given according to the U.S. 2002 Census for incorporated towns and cities.</t>
  </si>
  <si>
    <t>## Libraries were closed portion of year due to renovations.</t>
  </si>
  <si>
    <t>Margaret S. Sherry Memorial Library - Biloxi (Popps Ferry)##+A225</t>
  </si>
  <si>
    <t>Natchez Adams Wilkinson LibraryService</t>
  </si>
  <si>
    <t>horities.</t>
  </si>
  <si>
    <t>The nation's public libraries receive 77% of their income from the local funding sources.</t>
  </si>
  <si>
    <t>Total income used to operate Mississippi Public Libraries - $13.55 per capita.</t>
  </si>
  <si>
    <t>The national average for operation of public libraries - $30.02 per capita.</t>
  </si>
  <si>
    <t>Mississippi's libraries receive 73% of their income from the local funding sources.</t>
  </si>
  <si>
    <t>* Public-Use Data File: Public Libraries Survey, Fiscal Year 2001.</t>
  </si>
  <si>
    <t>Local Income - funds appropriated directly by the cities and counties for the operation of public libraries</t>
  </si>
  <si>
    <t>Federal Income - funds (majority) are from LSTA (Library Services and Technology Act) administered by the Library Commission</t>
  </si>
  <si>
    <t>Other Income - funds from sources other than the above categories, i.e. foundations, Friends groups, private grants, etc.</t>
  </si>
  <si>
    <t>Note: National refers to all public libraries in the United States.</t>
  </si>
  <si>
    <t>Group I</t>
  </si>
  <si>
    <t>Collections</t>
  </si>
  <si>
    <t>Group II</t>
  </si>
  <si>
    <t>Group III</t>
  </si>
  <si>
    <t>Group IV</t>
  </si>
  <si>
    <t>Group V</t>
  </si>
  <si>
    <t>Group VI</t>
  </si>
  <si>
    <t>Group VII</t>
  </si>
  <si>
    <t>National</t>
  </si>
  <si>
    <t>* National-Public-Use Data File: Public Libraries Survey, Fiscal Year 2001</t>
  </si>
  <si>
    <t>Note: Independent Libraries are not shown in any chart.</t>
  </si>
  <si>
    <t>Items Owned</t>
  </si>
  <si>
    <t>Internet</t>
  </si>
  <si>
    <t>Income</t>
  </si>
  <si>
    <t xml:space="preserve">Capital </t>
  </si>
  <si>
    <t>Expenditures</t>
  </si>
  <si>
    <t>State Income - funds for personnel, health/life insurance, and including other grants from other state agencies</t>
  </si>
  <si>
    <t>*Indirect</t>
  </si>
  <si>
    <t>Outlay</t>
  </si>
  <si>
    <t>Adult Materials</t>
  </si>
  <si>
    <t>Children's Materials</t>
  </si>
  <si>
    <t>Periodicals</t>
  </si>
  <si>
    <t>Non-Print</t>
  </si>
  <si>
    <t>Materials Turnover</t>
  </si>
  <si>
    <t>Print Subscriptions</t>
  </si>
  <si>
    <t>Electronic Subscriptions</t>
  </si>
  <si>
    <t>Total Subscriptions</t>
  </si>
  <si>
    <t>Total Electronic</t>
  </si>
  <si>
    <t>Total Print</t>
  </si>
  <si>
    <t>Materials Added</t>
  </si>
  <si>
    <t>Materials Withdrawn</t>
  </si>
  <si>
    <t>*2003 County</t>
  </si>
  <si>
    <t>*2003 Population U.S. Census Estimates April 2004</t>
  </si>
  <si>
    <t>*2002 Population U.S. Census Estimates 2004</t>
  </si>
  <si>
    <t>*Indirect - monies expended by the funding authorities for the library and is not included in total, i.e. insurance, maintenance, etc.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</si>
</sst>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167" formatCode="0.0"/>
    <numFmt numFmtId="168" formatCode="&quot;$&quot;#,##0.00"/>
    <numFmt numFmtId="169" formatCode="&quot;$&quot;#,##0"/>
    <numFmt numFmtId="170" formatCode="0.000"/>
    <numFmt numFmtId="171" formatCode="0.0000%"/>
    <numFmt numFmtId="172" formatCode="#,##0.0"/>
  </numFmts>
  <fonts count="2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</font>
    <font>
      <b/>
      <sz val="11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sz val="11"/>
      <name val="Arial"/>
    </font>
    <font>
      <sz val="8"/>
      <name val="Arial"/>
    </font>
    <font>
      <b/>
      <i/>
      <sz val="8"/>
      <name val="Arial"/>
      <family val="2"/>
    </font>
    <font>
      <b/>
      <sz val="12"/>
      <name val="Arial"/>
    </font>
    <font>
      <sz val="20"/>
      <name val="Arial"/>
    </font>
    <font>
      <sz val="14"/>
      <name val="Arial"/>
    </font>
    <font>
      <b/>
      <sz val="14"/>
      <name val="Arial"/>
    </font>
    <font>
      <sz val="18"/>
      <name val="Arial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</font>
    <font>
      <sz val="16"/>
      <name val="Arial"/>
    </font>
    <font>
      <sz val="9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1" fillId="0" borderId="0" xfId="0" applyFont="1" applyAlignment="1">
      <alignment horizontal="right"/>
    </xf>
    <xf numFmtId="2" fontId="0" fillId="0" borderId="0" xfId="0" applyNumberFormat="1"/>
    <xf numFmtId="9" fontId="0" fillId="0" borderId="0" xfId="0" applyNumberFormat="1"/>
    <xf numFmtId="3" fontId="1" fillId="0" borderId="0" xfId="0" applyNumberFormat="1" applyFont="1" applyAlignment="1">
      <alignment horizontal="right"/>
    </xf>
    <xf numFmtId="9" fontId="1" fillId="0" borderId="0" xfId="0" applyNumberFormat="1" applyFont="1"/>
    <xf numFmtId="9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3" fontId="0" fillId="0" borderId="1" xfId="0" applyNumberFormat="1" applyBorder="1"/>
    <xf numFmtId="0" fontId="0" fillId="0" borderId="0" xfId="0" applyAlignment="1">
      <alignment horizontal="right"/>
    </xf>
    <xf numFmtId="3" fontId="0" fillId="0" borderId="2" xfId="0" applyNumberFormat="1" applyBorder="1"/>
    <xf numFmtId="3" fontId="0" fillId="0" borderId="3" xfId="0" applyNumberFormat="1" applyBorder="1"/>
    <xf numFmtId="0" fontId="0" fillId="0" borderId="1" xfId="0" applyBorder="1"/>
    <xf numFmtId="0" fontId="0" fillId="0" borderId="0" xfId="0" applyBorder="1"/>
    <xf numFmtId="170" fontId="1" fillId="0" borderId="0" xfId="0" applyNumberFormat="1" applyFont="1" applyAlignment="1">
      <alignment horizontal="right"/>
    </xf>
    <xf numFmtId="170" fontId="5" fillId="0" borderId="0" xfId="0" applyNumberFormat="1" applyFont="1"/>
    <xf numFmtId="170" fontId="6" fillId="0" borderId="0" xfId="0" applyNumberFormat="1" applyFont="1"/>
    <xf numFmtId="170" fontId="5" fillId="0" borderId="0" xfId="0" applyNumberFormat="1" applyFont="1" applyAlignment="1">
      <alignment horizontal="right"/>
    </xf>
    <xf numFmtId="0" fontId="1" fillId="0" borderId="0" xfId="0" applyFont="1" applyBorder="1"/>
    <xf numFmtId="0" fontId="0" fillId="0" borderId="2" xfId="0" applyBorder="1"/>
    <xf numFmtId="0" fontId="0" fillId="0" borderId="0" xfId="0" applyFill="1"/>
    <xf numFmtId="0" fontId="7" fillId="0" borderId="0" xfId="0" applyFont="1"/>
    <xf numFmtId="0" fontId="4" fillId="0" borderId="0" xfId="0" applyFont="1"/>
    <xf numFmtId="169" fontId="7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0" xfId="0" applyNumberFormat="1" applyFill="1"/>
    <xf numFmtId="0" fontId="2" fillId="0" borderId="0" xfId="0" applyFont="1" applyFill="1" applyBorder="1"/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Alignment="1"/>
    <xf numFmtId="0" fontId="0" fillId="0" borderId="0" xfId="0" applyBorder="1" applyAlignment="1">
      <alignment horizontal="right"/>
    </xf>
    <xf numFmtId="0" fontId="0" fillId="0" borderId="0" xfId="0" applyAlignment="1">
      <alignment horizontal="right" wrapText="1"/>
    </xf>
    <xf numFmtId="1" fontId="0" fillId="0" borderId="0" xfId="0" applyNumberFormat="1" applyFill="1" applyAlignment="1"/>
    <xf numFmtId="1" fontId="0" fillId="0" borderId="0" xfId="0" applyNumberFormat="1" applyFill="1" applyAlignment="1">
      <alignment horizontal="right"/>
    </xf>
    <xf numFmtId="1" fontId="1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2" fillId="2" borderId="0" xfId="0" applyFont="1" applyFill="1"/>
    <xf numFmtId="0" fontId="0" fillId="0" borderId="4" xfId="0" applyBorder="1"/>
    <xf numFmtId="3" fontId="7" fillId="0" borderId="0" xfId="0" applyNumberFormat="1" applyFont="1"/>
    <xf numFmtId="0" fontId="9" fillId="0" borderId="0" xfId="0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7" xfId="0" applyFont="1" applyBorder="1"/>
    <xf numFmtId="3" fontId="0" fillId="0" borderId="9" xfId="0" applyNumberFormat="1" applyBorder="1"/>
    <xf numFmtId="0" fontId="5" fillId="0" borderId="10" xfId="0" applyFont="1" applyBorder="1"/>
    <xf numFmtId="0" fontId="6" fillId="0" borderId="2" xfId="0" applyFont="1" applyBorder="1"/>
    <xf numFmtId="0" fontId="6" fillId="0" borderId="0" xfId="0" applyFont="1" applyBorder="1"/>
    <xf numFmtId="0" fontId="5" fillId="0" borderId="1" xfId="0" applyFont="1" applyBorder="1"/>
    <xf numFmtId="0" fontId="6" fillId="0" borderId="1" xfId="0" applyFont="1" applyBorder="1"/>
    <xf numFmtId="3" fontId="0" fillId="0" borderId="11" xfId="0" applyNumberFormat="1" applyBorder="1"/>
    <xf numFmtId="0" fontId="5" fillId="0" borderId="4" xfId="0" applyFont="1" applyBorder="1"/>
    <xf numFmtId="0" fontId="6" fillId="0" borderId="12" xfId="0" applyFont="1" applyBorder="1"/>
    <xf numFmtId="0" fontId="0" fillId="0" borderId="13" xfId="0" applyBorder="1"/>
    <xf numFmtId="0" fontId="0" fillId="0" borderId="11" xfId="0" applyBorder="1"/>
    <xf numFmtId="0" fontId="6" fillId="0" borderId="8" xfId="0" applyFont="1" applyBorder="1"/>
    <xf numFmtId="0" fontId="5" fillId="0" borderId="7" xfId="0" applyFont="1" applyBorder="1"/>
    <xf numFmtId="0" fontId="0" fillId="0" borderId="12" xfId="0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0" fillId="0" borderId="16" xfId="0" applyBorder="1"/>
    <xf numFmtId="0" fontId="6" fillId="0" borderId="5" xfId="0" applyFont="1" applyBorder="1"/>
    <xf numFmtId="0" fontId="6" fillId="0" borderId="6" xfId="0" applyFont="1" applyBorder="1"/>
    <xf numFmtId="9" fontId="3" fillId="0" borderId="0" xfId="0" applyNumberFormat="1" applyFont="1"/>
    <xf numFmtId="169" fontId="10" fillId="0" borderId="0" xfId="0" applyNumberFormat="1" applyFont="1" applyAlignment="1">
      <alignment horizontal="right"/>
    </xf>
    <xf numFmtId="169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10" fillId="0" borderId="0" xfId="0" applyFont="1" applyBorder="1"/>
    <xf numFmtId="0" fontId="3" fillId="0" borderId="0" xfId="0" applyFont="1" applyBorder="1"/>
    <xf numFmtId="0" fontId="10" fillId="0" borderId="0" xfId="0" applyFont="1"/>
    <xf numFmtId="3" fontId="3" fillId="0" borderId="0" xfId="0" applyNumberFormat="1" applyFont="1"/>
    <xf numFmtId="0" fontId="3" fillId="2" borderId="0" xfId="0" applyFont="1" applyFill="1"/>
    <xf numFmtId="3" fontId="3" fillId="2" borderId="0" xfId="0" applyNumberFormat="1" applyFont="1" applyFill="1"/>
    <xf numFmtId="3" fontId="10" fillId="0" borderId="0" xfId="0" applyNumberFormat="1" applyFont="1"/>
    <xf numFmtId="3" fontId="1" fillId="0" borderId="17" xfId="0" applyNumberFormat="1" applyFont="1" applyBorder="1"/>
    <xf numFmtId="3" fontId="1" fillId="0" borderId="18" xfId="0" applyNumberFormat="1" applyFont="1" applyBorder="1"/>
    <xf numFmtId="0" fontId="1" fillId="0" borderId="9" xfId="0" applyFont="1" applyBorder="1"/>
    <xf numFmtId="3" fontId="1" fillId="0" borderId="9" xfId="0" applyNumberFormat="1" applyFont="1" applyBorder="1"/>
    <xf numFmtId="3" fontId="1" fillId="0" borderId="19" xfId="0" applyNumberFormat="1" applyFont="1" applyBorder="1"/>
    <xf numFmtId="169" fontId="1" fillId="0" borderId="18" xfId="0" applyNumberFormat="1" applyFont="1" applyBorder="1"/>
    <xf numFmtId="6" fontId="1" fillId="0" borderId="19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169" fontId="1" fillId="0" borderId="9" xfId="0" applyNumberFormat="1" applyFont="1" applyBorder="1"/>
    <xf numFmtId="169" fontId="4" fillId="0" borderId="0" xfId="0" applyNumberFormat="1" applyFont="1" applyAlignment="1">
      <alignment horizontal="right"/>
    </xf>
    <xf numFmtId="171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71" fontId="7" fillId="0" borderId="0" xfId="0" applyNumberFormat="1" applyFont="1"/>
    <xf numFmtId="0" fontId="7" fillId="2" borderId="0" xfId="0" applyFont="1" applyFill="1" applyBorder="1"/>
    <xf numFmtId="3" fontId="7" fillId="2" borderId="0" xfId="0" applyNumberFormat="1" applyFont="1" applyFill="1" applyBorder="1"/>
    <xf numFmtId="169" fontId="7" fillId="2" borderId="0" xfId="0" applyNumberFormat="1" applyFont="1" applyFill="1" applyBorder="1"/>
    <xf numFmtId="171" fontId="7" fillId="2" borderId="0" xfId="0" applyNumberFormat="1" applyFont="1" applyFill="1" applyBorder="1"/>
    <xf numFmtId="0" fontId="7" fillId="0" borderId="0" xfId="0" applyFont="1" applyBorder="1"/>
    <xf numFmtId="3" fontId="7" fillId="0" borderId="0" xfId="0" applyNumberFormat="1" applyFont="1" applyBorder="1"/>
    <xf numFmtId="169" fontId="7" fillId="0" borderId="0" xfId="0" applyNumberFormat="1" applyFont="1" applyBorder="1"/>
    <xf numFmtId="171" fontId="7" fillId="0" borderId="0" xfId="0" applyNumberFormat="1" applyFont="1" applyBorder="1"/>
    <xf numFmtId="0" fontId="7" fillId="0" borderId="0" xfId="0" applyFont="1" applyFill="1" applyBorder="1"/>
    <xf numFmtId="171" fontId="7" fillId="0" borderId="0" xfId="0" applyNumberFormat="1" applyFont="1" applyFill="1" applyBorder="1"/>
    <xf numFmtId="3" fontId="7" fillId="0" borderId="0" xfId="0" applyNumberFormat="1" applyFont="1" applyFill="1" applyBorder="1"/>
    <xf numFmtId="169" fontId="7" fillId="0" borderId="0" xfId="0" applyNumberFormat="1" applyFont="1" applyFill="1" applyBorder="1"/>
    <xf numFmtId="0" fontId="12" fillId="0" borderId="0" xfId="0" applyFont="1"/>
    <xf numFmtId="169" fontId="13" fillId="0" borderId="0" xfId="0" applyNumberFormat="1" applyFont="1"/>
    <xf numFmtId="0" fontId="13" fillId="0" borderId="0" xfId="0" applyFont="1"/>
    <xf numFmtId="169" fontId="3" fillId="2" borderId="0" xfId="0" applyNumberFormat="1" applyFont="1" applyFill="1"/>
    <xf numFmtId="3" fontId="14" fillId="0" borderId="0" xfId="0" applyNumberFormat="1" applyFont="1"/>
    <xf numFmtId="0" fontId="14" fillId="0" borderId="0" xfId="0" applyFont="1"/>
    <xf numFmtId="0" fontId="14" fillId="2" borderId="0" xfId="0" applyFont="1" applyFill="1"/>
    <xf numFmtId="3" fontId="14" fillId="2" borderId="0" xfId="0" applyNumberFormat="1" applyFont="1" applyFill="1"/>
    <xf numFmtId="3" fontId="11" fillId="0" borderId="0" xfId="0" applyNumberFormat="1" applyFont="1"/>
    <xf numFmtId="0" fontId="11" fillId="0" borderId="0" xfId="0" applyFont="1"/>
    <xf numFmtId="9" fontId="3" fillId="2" borderId="0" xfId="0" applyNumberFormat="1" applyFont="1" applyFill="1"/>
    <xf numFmtId="9" fontId="13" fillId="0" borderId="0" xfId="0" applyNumberFormat="1" applyFont="1"/>
    <xf numFmtId="3" fontId="0" fillId="2" borderId="0" xfId="0" applyNumberFormat="1" applyFill="1"/>
    <xf numFmtId="0" fontId="15" fillId="0" borderId="0" xfId="0" applyFont="1"/>
    <xf numFmtId="3" fontId="16" fillId="0" borderId="0" xfId="0" applyNumberFormat="1" applyFont="1"/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0" fontId="16" fillId="0" borderId="0" xfId="0" applyFont="1"/>
    <xf numFmtId="3" fontId="15" fillId="0" borderId="0" xfId="0" applyNumberFormat="1" applyFont="1"/>
    <xf numFmtId="3" fontId="15" fillId="0" borderId="0" xfId="0" applyNumberFormat="1" applyFont="1" applyBorder="1"/>
    <xf numFmtId="2" fontId="15" fillId="0" borderId="0" xfId="0" applyNumberFormat="1" applyFont="1"/>
    <xf numFmtId="0" fontId="15" fillId="2" borderId="0" xfId="0" applyFont="1" applyFill="1"/>
    <xf numFmtId="3" fontId="15" fillId="2" borderId="0" xfId="0" applyNumberFormat="1" applyFont="1" applyFill="1"/>
    <xf numFmtId="3" fontId="15" fillId="2" borderId="0" xfId="0" applyNumberFormat="1" applyFont="1" applyFill="1" applyBorder="1"/>
    <xf numFmtId="2" fontId="15" fillId="2" borderId="0" xfId="0" applyNumberFormat="1" applyFont="1" applyFill="1"/>
    <xf numFmtId="3" fontId="16" fillId="0" borderId="0" xfId="0" applyNumberFormat="1" applyFont="1" applyBorder="1"/>
    <xf numFmtId="2" fontId="16" fillId="0" borderId="0" xfId="0" applyNumberFormat="1" applyFont="1"/>
    <xf numFmtId="3" fontId="0" fillId="2" borderId="0" xfId="0" applyNumberFormat="1" applyFill="1" applyAlignment="1">
      <alignment horizontal="right"/>
    </xf>
    <xf numFmtId="3" fontId="10" fillId="0" borderId="0" xfId="0" applyNumberFormat="1" applyFont="1" applyAlignment="1">
      <alignment horizontal="right"/>
    </xf>
    <xf numFmtId="2" fontId="10" fillId="0" borderId="0" xfId="0" applyNumberFormat="1" applyFont="1"/>
    <xf numFmtId="9" fontId="10" fillId="0" borderId="0" xfId="0" applyNumberFormat="1" applyFont="1" applyAlignment="1">
      <alignment horizontal="right"/>
    </xf>
    <xf numFmtId="2" fontId="3" fillId="0" borderId="0" xfId="0" applyNumberFormat="1" applyFont="1"/>
    <xf numFmtId="3" fontId="3" fillId="0" borderId="0" xfId="0" applyNumberFormat="1" applyFont="1" applyAlignment="1">
      <alignment horizontal="right"/>
    </xf>
    <xf numFmtId="2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9" fontId="10" fillId="0" borderId="0" xfId="0" applyNumberFormat="1" applyFont="1"/>
    <xf numFmtId="0" fontId="17" fillId="0" borderId="0" xfId="0" applyFont="1"/>
    <xf numFmtId="0" fontId="18" fillId="0" borderId="0" xfId="0" applyFont="1"/>
    <xf numFmtId="0" fontId="18" fillId="2" borderId="0" xfId="0" applyFont="1" applyFill="1"/>
    <xf numFmtId="167" fontId="18" fillId="2" borderId="0" xfId="0" applyNumberFormat="1" applyFont="1" applyFill="1"/>
    <xf numFmtId="172" fontId="17" fillId="2" borderId="0" xfId="0" applyNumberFormat="1" applyFont="1" applyFill="1" applyAlignment="1">
      <alignment horizontal="right"/>
    </xf>
    <xf numFmtId="167" fontId="18" fillId="0" borderId="0" xfId="0" applyNumberFormat="1" applyFont="1"/>
    <xf numFmtId="172" fontId="18" fillId="0" borderId="0" xfId="0" applyNumberFormat="1" applyFont="1"/>
    <xf numFmtId="3" fontId="18" fillId="0" borderId="0" xfId="0" applyNumberFormat="1" applyFont="1"/>
    <xf numFmtId="172" fontId="18" fillId="0" borderId="0" xfId="0" applyNumberFormat="1" applyFont="1" applyAlignment="1">
      <alignment wrapText="1"/>
    </xf>
    <xf numFmtId="3" fontId="18" fillId="2" borderId="0" xfId="0" applyNumberFormat="1" applyFont="1" applyFill="1"/>
    <xf numFmtId="172" fontId="18" fillId="2" borderId="0" xfId="0" applyNumberFormat="1" applyFont="1" applyFill="1"/>
    <xf numFmtId="3" fontId="17" fillId="0" borderId="0" xfId="0" applyNumberFormat="1" applyFont="1"/>
    <xf numFmtId="167" fontId="17" fillId="0" borderId="0" xfId="0" applyNumberFormat="1" applyFont="1"/>
    <xf numFmtId="172" fontId="17" fillId="0" borderId="0" xfId="0" applyNumberFormat="1" applyFont="1"/>
    <xf numFmtId="1" fontId="0" fillId="2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68" fontId="0" fillId="0" borderId="0" xfId="0" applyNumberFormat="1"/>
    <xf numFmtId="0" fontId="19" fillId="0" borderId="0" xfId="0" applyFont="1"/>
    <xf numFmtId="1" fontId="0" fillId="0" borderId="0" xfId="0" applyNumberFormat="1"/>
    <xf numFmtId="0" fontId="0" fillId="0" borderId="22" xfId="0" applyBorder="1"/>
    <xf numFmtId="0" fontId="0" fillId="0" borderId="23" xfId="0" applyBorder="1"/>
    <xf numFmtId="0" fontId="5" fillId="0" borderId="0" xfId="0" applyFont="1"/>
    <xf numFmtId="0" fontId="5" fillId="0" borderId="24" xfId="0" applyFont="1" applyBorder="1"/>
    <xf numFmtId="0" fontId="0" fillId="0" borderId="25" xfId="0" applyBorder="1"/>
    <xf numFmtId="169" fontId="1" fillId="0" borderId="26" xfId="0" applyNumberFormat="1" applyFont="1" applyBorder="1"/>
    <xf numFmtId="0" fontId="17" fillId="0" borderId="0" xfId="0" applyFont="1" applyAlignment="1">
      <alignment wrapText="1"/>
    </xf>
    <xf numFmtId="0" fontId="17" fillId="0" borderId="0" xfId="0" applyFont="1" applyAlignment="1">
      <alignment horizontal="right" wrapText="1"/>
    </xf>
    <xf numFmtId="167" fontId="17" fillId="0" borderId="0" xfId="0" applyNumberFormat="1" applyFont="1" applyAlignment="1">
      <alignment horizontal="right" wrapText="1"/>
    </xf>
    <xf numFmtId="172" fontId="17" fillId="0" borderId="0" xfId="0" applyNumberFormat="1" applyFont="1" applyAlignment="1">
      <alignment horizontal="right" wrapText="1"/>
    </xf>
    <xf numFmtId="0" fontId="20" fillId="0" borderId="0" xfId="0" applyFont="1"/>
    <xf numFmtId="3" fontId="20" fillId="0" borderId="0" xfId="0" applyNumberFormat="1" applyFont="1"/>
    <xf numFmtId="169" fontId="20" fillId="0" borderId="0" xfId="0" applyNumberFormat="1" applyFont="1" applyAlignment="1">
      <alignment horizontal="right"/>
    </xf>
    <xf numFmtId="169" fontId="20" fillId="0" borderId="0" xfId="0" applyNumberFormat="1" applyFont="1"/>
    <xf numFmtId="171" fontId="20" fillId="0" borderId="0" xfId="0" applyNumberFormat="1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left"/>
    </xf>
    <xf numFmtId="3" fontId="20" fillId="0" borderId="0" xfId="0" applyNumberFormat="1" applyFont="1" applyAlignment="1">
      <alignment horizontal="right"/>
    </xf>
    <xf numFmtId="171" fontId="21" fillId="0" borderId="0" xfId="0" applyNumberFormat="1" applyFont="1"/>
    <xf numFmtId="0" fontId="21" fillId="0" borderId="3" xfId="0" applyFont="1" applyFill="1" applyBorder="1"/>
    <xf numFmtId="3" fontId="21" fillId="0" borderId="3" xfId="0" applyNumberFormat="1" applyFont="1" applyFill="1" applyBorder="1"/>
    <xf numFmtId="169" fontId="21" fillId="0" borderId="3" xfId="0" applyNumberFormat="1" applyFont="1" applyFill="1" applyBorder="1"/>
    <xf numFmtId="171" fontId="21" fillId="0" borderId="3" xfId="0" applyNumberFormat="1" applyFont="1" applyFill="1" applyBorder="1"/>
    <xf numFmtId="0" fontId="21" fillId="0" borderId="27" xfId="0" applyFont="1" applyBorder="1"/>
    <xf numFmtId="3" fontId="21" fillId="0" borderId="27" xfId="0" applyNumberFormat="1" applyFont="1" applyBorder="1"/>
    <xf numFmtId="169" fontId="21" fillId="0" borderId="27" xfId="0" applyNumberFormat="1" applyFont="1" applyBorder="1"/>
    <xf numFmtId="171" fontId="21" fillId="0" borderId="27" xfId="0" applyNumberFormat="1" applyFont="1" applyBorder="1"/>
    <xf numFmtId="0" fontId="21" fillId="0" borderId="3" xfId="0" applyFont="1" applyBorder="1"/>
    <xf numFmtId="3" fontId="21" fillId="0" borderId="3" xfId="0" applyNumberFormat="1" applyFont="1" applyBorder="1"/>
    <xf numFmtId="169" fontId="21" fillId="0" borderId="3" xfId="0" applyNumberFormat="1" applyFont="1" applyBorder="1"/>
    <xf numFmtId="171" fontId="21" fillId="0" borderId="3" xfId="0" applyNumberFormat="1" applyFont="1" applyBorder="1"/>
    <xf numFmtId="0" fontId="21" fillId="0" borderId="0" xfId="0" applyFont="1" applyBorder="1"/>
    <xf numFmtId="3" fontId="21" fillId="0" borderId="0" xfId="0" applyNumberFormat="1" applyFont="1"/>
    <xf numFmtId="169" fontId="21" fillId="0" borderId="0" xfId="0" applyNumberFormat="1" applyFont="1"/>
    <xf numFmtId="0" fontId="21" fillId="0" borderId="27" xfId="0" applyFont="1" applyFill="1" applyBorder="1"/>
    <xf numFmtId="3" fontId="21" fillId="0" borderId="27" xfId="0" applyNumberFormat="1" applyFont="1" applyFill="1" applyBorder="1"/>
    <xf numFmtId="169" fontId="21" fillId="0" borderId="27" xfId="0" applyNumberFormat="1" applyFont="1" applyFill="1" applyBorder="1"/>
    <xf numFmtId="171" fontId="21" fillId="0" borderId="27" xfId="0" applyNumberFormat="1" applyFont="1" applyFill="1" applyBorder="1"/>
    <xf numFmtId="0" fontId="21" fillId="0" borderId="0" xfId="0" applyFont="1" applyFill="1"/>
    <xf numFmtId="3" fontId="21" fillId="0" borderId="0" xfId="0" applyNumberFormat="1" applyFont="1" applyFill="1"/>
    <xf numFmtId="169" fontId="21" fillId="0" borderId="0" xfId="0" applyNumberFormat="1" applyFont="1" applyFill="1"/>
    <xf numFmtId="171" fontId="21" fillId="0" borderId="0" xfId="0" applyNumberFormat="1" applyFont="1" applyFill="1"/>
    <xf numFmtId="3" fontId="21" fillId="0" borderId="0" xfId="0" applyNumberFormat="1" applyFont="1" applyBorder="1"/>
    <xf numFmtId="169" fontId="21" fillId="0" borderId="0" xfId="0" applyNumberFormat="1" applyFont="1" applyBorder="1"/>
    <xf numFmtId="171" fontId="21" fillId="0" borderId="0" xfId="0" applyNumberFormat="1" applyFont="1" applyBorder="1"/>
    <xf numFmtId="0" fontId="21" fillId="0" borderId="0" xfId="0" applyFont="1" applyFill="1" applyBorder="1"/>
    <xf numFmtId="0" fontId="21" fillId="2" borderId="3" xfId="0" applyFont="1" applyFill="1" applyBorder="1"/>
    <xf numFmtId="3" fontId="21" fillId="2" borderId="3" xfId="0" applyNumberFormat="1" applyFont="1" applyFill="1" applyBorder="1"/>
    <xf numFmtId="169" fontId="21" fillId="2" borderId="3" xfId="0" applyNumberFormat="1" applyFont="1" applyFill="1" applyBorder="1"/>
    <xf numFmtId="171" fontId="21" fillId="2" borderId="3" xfId="0" applyNumberFormat="1" applyFont="1" applyFill="1" applyBorder="1"/>
    <xf numFmtId="0" fontId="21" fillId="2" borderId="27" xfId="0" applyFont="1" applyFill="1" applyBorder="1"/>
    <xf numFmtId="3" fontId="21" fillId="2" borderId="27" xfId="0" applyNumberFormat="1" applyFont="1" applyFill="1" applyBorder="1"/>
    <xf numFmtId="169" fontId="21" fillId="2" borderId="27" xfId="0" applyNumberFormat="1" applyFont="1" applyFill="1" applyBorder="1"/>
    <xf numFmtId="171" fontId="21" fillId="2" borderId="27" xfId="0" applyNumberFormat="1" applyFont="1" applyFill="1" applyBorder="1"/>
    <xf numFmtId="0" fontId="21" fillId="2" borderId="0" xfId="0" applyFont="1" applyFill="1"/>
    <xf numFmtId="3" fontId="21" fillId="2" borderId="0" xfId="0" applyNumberFormat="1" applyFont="1" applyFill="1"/>
    <xf numFmtId="169" fontId="21" fillId="2" borderId="0" xfId="0" applyNumberFormat="1" applyFont="1" applyFill="1"/>
    <xf numFmtId="171" fontId="21" fillId="2" borderId="0" xfId="0" applyNumberFormat="1" applyFont="1" applyFill="1"/>
    <xf numFmtId="0" fontId="10" fillId="0" borderId="0" xfId="0" applyFont="1" applyAlignment="1">
      <alignment horizontal="right"/>
    </xf>
    <xf numFmtId="169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169" fontId="22" fillId="0" borderId="0" xfId="0" applyNumberFormat="1" applyFont="1" applyAlignment="1">
      <alignment horizontal="right"/>
    </xf>
    <xf numFmtId="9" fontId="3" fillId="0" borderId="0" xfId="0" applyNumberFormat="1" applyFont="1" applyBorder="1"/>
    <xf numFmtId="169" fontId="10" fillId="0" borderId="0" xfId="0" applyNumberFormat="1" applyFont="1" applyBorder="1" applyAlignment="1">
      <alignment horizontal="centerContinuous" wrapText="1"/>
    </xf>
    <xf numFmtId="169" fontId="3" fillId="0" borderId="0" xfId="0" applyNumberFormat="1" applyFont="1" applyBorder="1" applyAlignment="1">
      <alignment horizontal="centerContinuous" wrapText="1"/>
    </xf>
    <xf numFmtId="169" fontId="10" fillId="0" borderId="0" xfId="0" applyNumberFormat="1" applyFont="1" applyBorder="1" applyAlignment="1">
      <alignment horizontal="right"/>
    </xf>
    <xf numFmtId="0" fontId="23" fillId="0" borderId="0" xfId="0" applyFont="1" applyAlignment="1">
      <alignment horizontal="right" wrapText="1"/>
    </xf>
    <xf numFmtId="3" fontId="23" fillId="0" borderId="0" xfId="0" applyNumberFormat="1" applyFont="1" applyAlignment="1">
      <alignment horizontal="right" wrapText="1"/>
    </xf>
    <xf numFmtId="2" fontId="23" fillId="0" borderId="0" xfId="0" applyNumberFormat="1" applyFont="1" applyAlignment="1">
      <alignment horizontal="right" wrapText="1"/>
    </xf>
    <xf numFmtId="0" fontId="23" fillId="0" borderId="0" xfId="0" applyFont="1" applyAlignment="1">
      <alignment vertical="center"/>
    </xf>
    <xf numFmtId="0" fontId="24" fillId="0" borderId="0" xfId="0" applyFont="1"/>
    <xf numFmtId="0" fontId="23" fillId="0" borderId="0" xfId="0" applyFont="1"/>
    <xf numFmtId="3" fontId="24" fillId="0" borderId="0" xfId="0" applyNumberFormat="1" applyFont="1"/>
    <xf numFmtId="9" fontId="24" fillId="0" borderId="0" xfId="0" applyNumberFormat="1" applyFont="1"/>
    <xf numFmtId="2" fontId="24" fillId="0" borderId="0" xfId="0" applyNumberFormat="1" applyFont="1"/>
    <xf numFmtId="0" fontId="24" fillId="2" borderId="0" xfId="0" applyFont="1" applyFill="1"/>
    <xf numFmtId="3" fontId="24" fillId="2" borderId="0" xfId="0" applyNumberFormat="1" applyFont="1" applyFill="1"/>
    <xf numFmtId="9" fontId="24" fillId="2" borderId="0" xfId="0" applyNumberFormat="1" applyFont="1" applyFill="1"/>
    <xf numFmtId="2" fontId="24" fillId="2" borderId="0" xfId="0" applyNumberFormat="1" applyFont="1" applyFill="1"/>
    <xf numFmtId="3" fontId="23" fillId="0" borderId="0" xfId="0" applyNumberFormat="1" applyFont="1"/>
    <xf numFmtId="9" fontId="23" fillId="0" borderId="0" xfId="0" applyNumberFormat="1" applyFont="1"/>
    <xf numFmtId="2" fontId="23" fillId="0" borderId="0" xfId="0" applyNumberFormat="1" applyFont="1"/>
    <xf numFmtId="3" fontId="16" fillId="0" borderId="0" xfId="0" applyNumberFormat="1" applyFont="1" applyBorder="1" applyAlignment="1">
      <alignment horizontal="right" wrapText="1"/>
    </xf>
    <xf numFmtId="3" fontId="16" fillId="0" borderId="0" xfId="0" applyNumberFormat="1" applyFont="1" applyAlignment="1">
      <alignment horizontal="right" wrapText="1"/>
    </xf>
    <xf numFmtId="0" fontId="16" fillId="0" borderId="0" xfId="0" applyNumberFormat="1" applyFont="1" applyBorder="1" applyAlignment="1">
      <alignment horizontal="right" wrapText="1"/>
    </xf>
    <xf numFmtId="0" fontId="16" fillId="0" borderId="0" xfId="0" applyNumberFormat="1" applyFont="1" applyAlignment="1">
      <alignment horizontal="right" wrapText="1"/>
    </xf>
    <xf numFmtId="2" fontId="16" fillId="0" borderId="0" xfId="0" applyNumberFormat="1" applyFont="1" applyAlignment="1">
      <alignment horizontal="right" wrapText="1"/>
    </xf>
    <xf numFmtId="3" fontId="10" fillId="0" borderId="0" xfId="0" applyNumberFormat="1" applyFont="1" applyBorder="1" applyAlignment="1">
      <alignment horizontal="right"/>
    </xf>
    <xf numFmtId="2" fontId="10" fillId="0" borderId="0" xfId="0" applyNumberFormat="1" applyFont="1" applyBorder="1" applyAlignment="1">
      <alignment horizontal="right"/>
    </xf>
    <xf numFmtId="9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/>
    <xf numFmtId="0" fontId="3" fillId="0" borderId="0" xfId="0" applyFont="1" applyFill="1"/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right"/>
    </xf>
    <xf numFmtId="2" fontId="10" fillId="0" borderId="0" xfId="0" applyNumberFormat="1" applyFont="1" applyFill="1"/>
    <xf numFmtId="9" fontId="10" fillId="0" borderId="0" xfId="0" applyNumberFormat="1" applyFont="1" applyFill="1" applyAlignment="1">
      <alignment horizontal="right"/>
    </xf>
    <xf numFmtId="9" fontId="0" fillId="0" borderId="0" xfId="0" applyNumberFormat="1" applyFill="1"/>
    <xf numFmtId="0" fontId="17" fillId="0" borderId="0" xfId="0" applyFont="1" applyAlignment="1">
      <alignment vertical="center"/>
    </xf>
    <xf numFmtId="168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69" fontId="17" fillId="0" borderId="0" xfId="0" applyNumberFormat="1" applyFont="1" applyAlignment="1">
      <alignment horizontal="right"/>
    </xf>
    <xf numFmtId="169" fontId="18" fillId="0" borderId="0" xfId="0" applyNumberFormat="1" applyFont="1"/>
    <xf numFmtId="168" fontId="18" fillId="0" borderId="0" xfId="0" applyNumberFormat="1" applyFont="1"/>
    <xf numFmtId="169" fontId="18" fillId="2" borderId="0" xfId="0" applyNumberFormat="1" applyFont="1" applyFill="1"/>
    <xf numFmtId="168" fontId="18" fillId="2" borderId="0" xfId="0" applyNumberFormat="1" applyFont="1" applyFill="1"/>
    <xf numFmtId="169" fontId="17" fillId="0" borderId="0" xfId="0" applyNumberFormat="1" applyFont="1"/>
    <xf numFmtId="168" fontId="17" fillId="0" borderId="0" xfId="0" applyNumberFormat="1" applyFont="1"/>
    <xf numFmtId="0" fontId="18" fillId="0" borderId="0" xfId="0" applyFont="1" applyAlignment="1">
      <alignment vertical="top" wrapText="1"/>
    </xf>
    <xf numFmtId="0" fontId="0" fillId="0" borderId="0" xfId="0" applyAlignment="1">
      <alignment horizontal="right" wrapText="1"/>
    </xf>
    <xf numFmtId="169" fontId="10" fillId="0" borderId="0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Public Libraries Income Per Capita</a:t>
            </a:r>
          </a:p>
        </c:rich>
      </c:tx>
      <c:layout>
        <c:manualLayout>
          <c:xMode val="edge"/>
          <c:yMode val="edge"/>
          <c:x val="0.23976653829826522"/>
          <c:y val="3.7037158818519891E-2"/>
        </c:manualLayout>
      </c:layout>
      <c:spPr>
        <a:noFill/>
        <a:ln w="25400">
          <a:noFill/>
        </a:ln>
      </c:spPr>
    </c:title>
    <c:view3D>
      <c:hPercent val="49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943532497891725"/>
          <c:y val="0.14141460639798506"/>
          <c:w val="0.63937743546204062"/>
          <c:h val="0.50168515126904223"/>
        </c:manualLayout>
      </c:layout>
      <c:bar3DChart>
        <c:barDir val="col"/>
        <c:grouping val="clustered"/>
        <c:ser>
          <c:idx val="0"/>
          <c:order val="0"/>
          <c:tx>
            <c:v>Mississippi Public Libraries Per Capita</c:v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cat>
            <c:strRef>
              <c:f>Worksheet!$A$5:$E$5</c:f>
              <c:strCache>
                <c:ptCount val="5"/>
                <c:pt idx="0">
                  <c:v>Local</c:v>
                </c:pt>
                <c:pt idx="1">
                  <c:v>Federal </c:v>
                </c:pt>
                <c:pt idx="2">
                  <c:v>State </c:v>
                </c:pt>
                <c:pt idx="3">
                  <c:v>Other</c:v>
                </c:pt>
                <c:pt idx="4">
                  <c:v>Total</c:v>
                </c:pt>
              </c:strCache>
            </c:strRef>
          </c:cat>
          <c:val>
            <c:numRef>
              <c:f>Worksheet!$A$6:$E$6</c:f>
              <c:numCache>
                <c:formatCode>0.00</c:formatCode>
                <c:ptCount val="5"/>
                <c:pt idx="0" formatCode="&quot;$&quot;#,##0.00">
                  <c:v>9.8699999999999992</c:v>
                </c:pt>
                <c:pt idx="1">
                  <c:v>0.21</c:v>
                </c:pt>
                <c:pt idx="2">
                  <c:v>2.59</c:v>
                </c:pt>
                <c:pt idx="3">
                  <c:v>0.88</c:v>
                </c:pt>
                <c:pt idx="4" formatCode="&quot;$&quot;#,##0.00">
                  <c:v>13.55</c:v>
                </c:pt>
              </c:numCache>
            </c:numRef>
          </c:val>
        </c:ser>
        <c:ser>
          <c:idx val="1"/>
          <c:order val="1"/>
          <c:tx>
            <c:v>National Public Libraries Per Capita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Worksheet!$A$5:$E$5</c:f>
              <c:strCache>
                <c:ptCount val="5"/>
                <c:pt idx="0">
                  <c:v>Local</c:v>
                </c:pt>
                <c:pt idx="1">
                  <c:v>Federal </c:v>
                </c:pt>
                <c:pt idx="2">
                  <c:v>State </c:v>
                </c:pt>
                <c:pt idx="3">
                  <c:v>Other</c:v>
                </c:pt>
                <c:pt idx="4">
                  <c:v>Total</c:v>
                </c:pt>
              </c:strCache>
            </c:strRef>
          </c:cat>
          <c:val>
            <c:numRef>
              <c:f>Worksheet!$A$7:$E$7</c:f>
              <c:numCache>
                <c:formatCode>0.00</c:formatCode>
                <c:ptCount val="5"/>
                <c:pt idx="0" formatCode="&quot;$&quot;#,##0.00">
                  <c:v>23.2</c:v>
                </c:pt>
                <c:pt idx="1">
                  <c:v>0.18</c:v>
                </c:pt>
                <c:pt idx="2">
                  <c:v>3.82</c:v>
                </c:pt>
                <c:pt idx="3">
                  <c:v>2.82</c:v>
                </c:pt>
                <c:pt idx="4" formatCode="&quot;$&quot;#,##0.00">
                  <c:v>30.02</c:v>
                </c:pt>
              </c:numCache>
            </c:numRef>
          </c:val>
        </c:ser>
        <c:shape val="box"/>
        <c:axId val="88415232"/>
        <c:axId val="88445696"/>
        <c:axId val="0"/>
      </c:bar3DChart>
      <c:catAx>
        <c:axId val="8841523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45696"/>
        <c:crosses val="autoZero"/>
        <c:auto val="1"/>
        <c:lblAlgn val="ctr"/>
        <c:lblOffset val="100"/>
        <c:tickLblSkip val="1"/>
        <c:tickMarkSkip val="1"/>
      </c:catAx>
      <c:valAx>
        <c:axId val="88445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15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Items Owned</a:t>
            </a:r>
          </a:p>
        </c:rich>
      </c:tx>
      <c:layout>
        <c:manualLayout>
          <c:xMode val="edge"/>
          <c:yMode val="edge"/>
          <c:x val="0.39229111813332213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716608021116826"/>
          <c:y val="0.2264808362369338"/>
          <c:w val="0.72109003217570189"/>
          <c:h val="0.5714285714285714"/>
        </c:manualLayout>
      </c:layout>
      <c:areaChart>
        <c:grouping val="stacked"/>
        <c:ser>
          <c:idx val="0"/>
          <c:order val="0"/>
          <c:tx>
            <c:strRef>
              <c:f>Worksheet!$F$13</c:f>
              <c:strCache>
                <c:ptCount val="1"/>
                <c:pt idx="0">
                  <c:v>Items Owned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Worksheet!$G$12:$I$12</c:f>
              <c:numCache>
                <c:formatCode>0</c:formatCode>
                <c:ptCount val="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</c:numCache>
            </c:numRef>
          </c:cat>
          <c:val>
            <c:numRef>
              <c:f>Worksheet!$G$13:$I$13</c:f>
              <c:numCache>
                <c:formatCode>#,##0</c:formatCode>
                <c:ptCount val="3"/>
                <c:pt idx="0">
                  <c:v>5904118</c:v>
                </c:pt>
                <c:pt idx="1">
                  <c:v>6133476</c:v>
                </c:pt>
                <c:pt idx="2">
                  <c:v>5847541</c:v>
                </c:pt>
              </c:numCache>
            </c:numRef>
          </c:val>
        </c:ser>
        <c:axId val="89551232"/>
        <c:axId val="89552768"/>
      </c:areaChart>
      <c:catAx>
        <c:axId val="89551232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52768"/>
        <c:crosses val="autoZero"/>
        <c:auto val="1"/>
        <c:lblAlgn val="ctr"/>
        <c:lblOffset val="100"/>
        <c:tickMarkSkip val="1"/>
      </c:catAx>
      <c:valAx>
        <c:axId val="89552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51232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Reference Questions</a:t>
            </a:r>
          </a:p>
        </c:rich>
      </c:tx>
      <c:layout>
        <c:manualLayout>
          <c:xMode val="edge"/>
          <c:yMode val="edge"/>
          <c:x val="0.32339485758634245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330299117397056"/>
          <c:y val="0.21254355400696864"/>
          <c:w val="0.75458800103479906"/>
          <c:h val="0.58536585365853655"/>
        </c:manualLayout>
      </c:layout>
      <c:areaChart>
        <c:grouping val="stacked"/>
        <c:ser>
          <c:idx val="0"/>
          <c:order val="0"/>
          <c:tx>
            <c:strRef>
              <c:f>Worksheet!$F$15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Worksheet!$G$14:$I$14</c:f>
              <c:numCache>
                <c:formatCode>0</c:formatCode>
                <c:ptCount val="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</c:numCache>
            </c:numRef>
          </c:cat>
          <c:val>
            <c:numRef>
              <c:f>Worksheet!$G$15:$I$15</c:f>
              <c:numCache>
                <c:formatCode>#,##0</c:formatCode>
                <c:ptCount val="3"/>
                <c:pt idx="0">
                  <c:v>1253304</c:v>
                </c:pt>
                <c:pt idx="1">
                  <c:v>1374965</c:v>
                </c:pt>
                <c:pt idx="2">
                  <c:v>1434601</c:v>
                </c:pt>
              </c:numCache>
            </c:numRef>
          </c:val>
        </c:ser>
        <c:axId val="89582208"/>
        <c:axId val="89674112"/>
      </c:areaChart>
      <c:catAx>
        <c:axId val="89582208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674112"/>
        <c:crosses val="autoZero"/>
        <c:auto val="1"/>
        <c:lblAlgn val="ctr"/>
        <c:lblOffset val="100"/>
        <c:tickMarkSkip val="1"/>
      </c:catAx>
      <c:valAx>
        <c:axId val="89674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82208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Internet Users Per Typical Week</a:t>
            </a:r>
          </a:p>
        </c:rich>
      </c:tx>
      <c:layout>
        <c:manualLayout>
          <c:xMode val="edge"/>
          <c:yMode val="edge"/>
          <c:x val="0.24379232505643342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381489841986456"/>
          <c:y val="0.21254355400696864"/>
          <c:w val="0.79458239277652365"/>
          <c:h val="0.58536585365853655"/>
        </c:manualLayout>
      </c:layout>
      <c:areaChart>
        <c:grouping val="stacked"/>
        <c:ser>
          <c:idx val="0"/>
          <c:order val="0"/>
          <c:tx>
            <c:strRef>
              <c:f>Worksheet!$F$17</c:f>
              <c:strCache>
                <c:ptCount val="1"/>
                <c:pt idx="0">
                  <c:v>Internet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Worksheet!$G$16:$I$16</c:f>
              <c:numCache>
                <c:formatCode>0</c:formatCode>
                <c:ptCount val="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</c:numCache>
            </c:numRef>
          </c:cat>
          <c:val>
            <c:numRef>
              <c:f>Worksheet!$G$17:$I$17</c:f>
              <c:numCache>
                <c:formatCode>#,##0</c:formatCode>
                <c:ptCount val="3"/>
                <c:pt idx="0">
                  <c:v>21813</c:v>
                </c:pt>
                <c:pt idx="1">
                  <c:v>23534</c:v>
                </c:pt>
                <c:pt idx="2">
                  <c:v>25868</c:v>
                </c:pt>
              </c:numCache>
            </c:numRef>
          </c:val>
        </c:ser>
        <c:axId val="89703552"/>
        <c:axId val="89705088"/>
      </c:areaChart>
      <c:catAx>
        <c:axId val="89703552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05088"/>
        <c:crosses val="autoZero"/>
        <c:auto val="1"/>
        <c:lblAlgn val="ctr"/>
        <c:lblOffset val="100"/>
        <c:tickMarkSkip val="1"/>
      </c:catAx>
      <c:valAx>
        <c:axId val="89705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03552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 Capita Expenditures Comparisons Group I</a:t>
            </a:r>
          </a:p>
        </c:rich>
      </c:tx>
      <c:layout>
        <c:manualLayout>
          <c:xMode val="edge"/>
          <c:yMode val="edge"/>
          <c:x val="0.12093036987914457"/>
          <c:y val="3.6630167661714681E-2"/>
        </c:manualLayout>
      </c:layout>
      <c:spPr>
        <a:noFill/>
        <a:ln w="25400">
          <a:noFill/>
        </a:ln>
      </c:spPr>
    </c:title>
    <c:view3D>
      <c:hPercent val="52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604672289099167"/>
          <c:y val="0.1831508383085734"/>
          <c:w val="0.78139623614216491"/>
          <c:h val="0.45421407900526201"/>
        </c:manualLayout>
      </c:layout>
      <c:bar3DChart>
        <c:barDir val="col"/>
        <c:grouping val="clustered"/>
        <c:ser>
          <c:idx val="0"/>
          <c:order val="0"/>
          <c:tx>
            <c:v>Group I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Worksheet!$B$10:$D$10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Worksheet!$B$11:$D$11</c:f>
              <c:numCache>
                <c:formatCode>"$"#,##0.00</c:formatCode>
                <c:ptCount val="3"/>
                <c:pt idx="0">
                  <c:v>6.2635619298226537</c:v>
                </c:pt>
                <c:pt idx="1">
                  <c:v>1.0152337251405394</c:v>
                </c:pt>
                <c:pt idx="2">
                  <c:v>1.4721584916328683</c:v>
                </c:pt>
              </c:numCache>
            </c:numRef>
          </c:val>
        </c:ser>
        <c:ser>
          <c:idx val="1"/>
          <c:order val="1"/>
          <c:tx>
            <c:v>State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Worksheet!$B$10:$D$10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Worksheet!$B$12:$D$12</c:f>
              <c:numCache>
                <c:formatCode>"$"#,##0.00</c:formatCode>
                <c:ptCount val="3"/>
                <c:pt idx="0">
                  <c:v>8.6731382400964261</c:v>
                </c:pt>
                <c:pt idx="1">
                  <c:v>1.7593566267930849</c:v>
                </c:pt>
                <c:pt idx="2">
                  <c:v>2.739559288302114</c:v>
                </c:pt>
              </c:numCache>
            </c:numRef>
          </c:val>
        </c:ser>
        <c:ser>
          <c:idx val="2"/>
          <c:order val="2"/>
          <c:tx>
            <c:v>National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Worksheet!$B$10:$D$10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Worksheet!$B$13:$D$13</c:f>
              <c:numCache>
                <c:formatCode>"$"#,##0.00</c:formatCode>
                <c:ptCount val="3"/>
                <c:pt idx="0">
                  <c:v>17.7</c:v>
                </c:pt>
                <c:pt idx="1">
                  <c:v>4.1900000000000004</c:v>
                </c:pt>
                <c:pt idx="2">
                  <c:v>5.75</c:v>
                </c:pt>
              </c:numCache>
            </c:numRef>
          </c:val>
        </c:ser>
        <c:shape val="box"/>
        <c:axId val="84279296"/>
        <c:axId val="84280832"/>
        <c:axId val="0"/>
      </c:bar3DChart>
      <c:catAx>
        <c:axId val="84279296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80832"/>
        <c:crosses val="autoZero"/>
        <c:auto val="1"/>
        <c:lblAlgn val="ctr"/>
        <c:lblOffset val="100"/>
        <c:tickLblSkip val="1"/>
        <c:tickMarkSkip val="1"/>
      </c:catAx>
      <c:valAx>
        <c:axId val="84280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79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 Capita Expenditures Comparisons Group II</a:t>
            </a:r>
          </a:p>
        </c:rich>
      </c:tx>
      <c:layout>
        <c:manualLayout>
          <c:xMode val="edge"/>
          <c:yMode val="edge"/>
          <c:x val="0.12182756214749831"/>
          <c:y val="3.6630167661714681E-2"/>
        </c:manualLayout>
      </c:layout>
      <c:spPr>
        <a:noFill/>
        <a:ln w="25400">
          <a:noFill/>
        </a:ln>
      </c:spPr>
    </c:title>
    <c:view3D>
      <c:rotX val="17"/>
      <c:hPercent val="61"/>
      <c:rotY val="1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06601595467158"/>
          <c:y val="0.19047687184091633"/>
          <c:w val="0.71827500182795867"/>
          <c:h val="0.46154011253760496"/>
        </c:manualLayout>
      </c:layout>
      <c:bar3DChart>
        <c:barDir val="col"/>
        <c:grouping val="clustered"/>
        <c:ser>
          <c:idx val="0"/>
          <c:order val="0"/>
          <c:tx>
            <c:v>Group II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Worksheet!$B$14:$D$14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Worksheet!$B$15:$D$15</c:f>
              <c:numCache>
                <c:formatCode>"$"#,##0.00</c:formatCode>
                <c:ptCount val="3"/>
                <c:pt idx="0">
                  <c:v>8.9194809857168504</c:v>
                </c:pt>
                <c:pt idx="1">
                  <c:v>0.98448598610149496</c:v>
                </c:pt>
                <c:pt idx="2">
                  <c:v>2.2071646536913097</c:v>
                </c:pt>
              </c:numCache>
            </c:numRef>
          </c:val>
        </c:ser>
        <c:ser>
          <c:idx val="1"/>
          <c:order val="1"/>
          <c:tx>
            <c:v>State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Worksheet!$B$14:$D$14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Worksheet!$B$16:$D$16</c:f>
              <c:numCache>
                <c:formatCode>"$"#,##0.00</c:formatCode>
                <c:ptCount val="3"/>
                <c:pt idx="0">
                  <c:v>8.6731382400964261</c:v>
                </c:pt>
                <c:pt idx="1">
                  <c:v>1.7593566267930849</c:v>
                </c:pt>
                <c:pt idx="2">
                  <c:v>2.739559288302114</c:v>
                </c:pt>
              </c:numCache>
            </c:numRef>
          </c:val>
        </c:ser>
        <c:ser>
          <c:idx val="2"/>
          <c:order val="2"/>
          <c:tx>
            <c:v>National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Worksheet!$B$14:$D$14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Worksheet!$B$17:$D$17</c:f>
              <c:numCache>
                <c:formatCode>"$"#,##0.00</c:formatCode>
                <c:ptCount val="3"/>
                <c:pt idx="0">
                  <c:v>17.7</c:v>
                </c:pt>
                <c:pt idx="1">
                  <c:v>4.1900000000000004</c:v>
                </c:pt>
                <c:pt idx="2">
                  <c:v>5.75</c:v>
                </c:pt>
              </c:numCache>
            </c:numRef>
          </c:val>
        </c:ser>
        <c:shape val="box"/>
        <c:axId val="84333312"/>
        <c:axId val="84334848"/>
        <c:axId val="0"/>
      </c:bar3DChart>
      <c:catAx>
        <c:axId val="84333312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34848"/>
        <c:crosses val="autoZero"/>
        <c:auto val="1"/>
        <c:lblAlgn val="ctr"/>
        <c:lblOffset val="100"/>
        <c:tickLblSkip val="2"/>
        <c:tickMarkSkip val="1"/>
      </c:catAx>
      <c:valAx>
        <c:axId val="84334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3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 Capita Expenditures Comparisons Group III</a:t>
            </a:r>
          </a:p>
        </c:rich>
      </c:tx>
      <c:layout>
        <c:manualLayout>
          <c:xMode val="edge"/>
          <c:yMode val="edge"/>
          <c:x val="0.111628033734595"/>
          <c:y val="3.6630167661714681E-2"/>
        </c:manualLayout>
      </c:layout>
      <c:spPr>
        <a:noFill/>
        <a:ln w="25400">
          <a:noFill/>
        </a:ln>
      </c:spPr>
    </c:title>
    <c:view3D>
      <c:hPercent val="52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51164665657551"/>
          <c:y val="0.1831508383085734"/>
          <c:w val="0.80232649246740151"/>
          <c:h val="0.46886614606994786"/>
        </c:manualLayout>
      </c:layout>
      <c:bar3DChart>
        <c:barDir val="col"/>
        <c:grouping val="clustered"/>
        <c:ser>
          <c:idx val="0"/>
          <c:order val="0"/>
          <c:tx>
            <c:v>Group III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Worksheet!$B$18:$D$18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Worksheet!$B$19:$D$19</c:f>
              <c:numCache>
                <c:formatCode>"$"#,##0.00</c:formatCode>
                <c:ptCount val="3"/>
                <c:pt idx="0">
                  <c:v>7.5535929473544146</c:v>
                </c:pt>
                <c:pt idx="1">
                  <c:v>1.4917229992484824</c:v>
                </c:pt>
                <c:pt idx="2">
                  <c:v>3.8105501071053078</c:v>
                </c:pt>
              </c:numCache>
            </c:numRef>
          </c:val>
        </c:ser>
        <c:ser>
          <c:idx val="1"/>
          <c:order val="1"/>
          <c:tx>
            <c:v>State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Worksheet!$B$18:$D$18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Worksheet!$B$20:$D$20</c:f>
              <c:numCache>
                <c:formatCode>"$"#,##0.00</c:formatCode>
                <c:ptCount val="3"/>
                <c:pt idx="0">
                  <c:v>8.6731382400964261</c:v>
                </c:pt>
                <c:pt idx="1">
                  <c:v>1.7593566267930849</c:v>
                </c:pt>
                <c:pt idx="2">
                  <c:v>2.739559288302114</c:v>
                </c:pt>
              </c:numCache>
            </c:numRef>
          </c:val>
        </c:ser>
        <c:ser>
          <c:idx val="2"/>
          <c:order val="2"/>
          <c:tx>
            <c:v>National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Worksheet!$B$18:$D$18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Worksheet!$B$21:$D$21</c:f>
              <c:numCache>
                <c:formatCode>"$"#,##0.00</c:formatCode>
                <c:ptCount val="3"/>
                <c:pt idx="0">
                  <c:v>17.7</c:v>
                </c:pt>
                <c:pt idx="1">
                  <c:v>4.1900000000000004</c:v>
                </c:pt>
                <c:pt idx="2">
                  <c:v>5.75</c:v>
                </c:pt>
              </c:numCache>
            </c:numRef>
          </c:val>
        </c:ser>
        <c:shape val="box"/>
        <c:axId val="84923520"/>
        <c:axId val="84925056"/>
        <c:axId val="0"/>
      </c:bar3DChart>
      <c:catAx>
        <c:axId val="84923520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25056"/>
        <c:crosses val="autoZero"/>
        <c:auto val="1"/>
        <c:lblAlgn val="ctr"/>
        <c:lblOffset val="100"/>
        <c:tickLblSkip val="1"/>
        <c:tickMarkSkip val="1"/>
      </c:catAx>
      <c:valAx>
        <c:axId val="84925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23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 Capita Expenditures Comparisons Group IV</a:t>
            </a:r>
          </a:p>
        </c:rich>
      </c:tx>
      <c:layout>
        <c:manualLayout>
          <c:xMode val="edge"/>
          <c:yMode val="edge"/>
          <c:x val="0.11450410132420216"/>
          <c:y val="3.6630167661714681E-2"/>
        </c:manualLayout>
      </c:layout>
      <c:spPr>
        <a:noFill/>
        <a:ln w="25400">
          <a:noFill/>
        </a:ln>
      </c:spPr>
    </c:title>
    <c:view3D>
      <c:hPercent val="5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084016887367028"/>
          <c:y val="0.17582480477623044"/>
          <c:w val="0.7735388178346102"/>
          <c:h val="0.47619217960229082"/>
        </c:manualLayout>
      </c:layout>
      <c:bar3DChart>
        <c:barDir val="col"/>
        <c:grouping val="clustered"/>
        <c:ser>
          <c:idx val="0"/>
          <c:order val="0"/>
          <c:tx>
            <c:v>Group IV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Worksheet!$B$22:$D$22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Worksheet!$B$23:$D$23</c:f>
              <c:numCache>
                <c:formatCode>"$"#,##0.00</c:formatCode>
                <c:ptCount val="3"/>
                <c:pt idx="0">
                  <c:v>7.0582588437453531</c:v>
                </c:pt>
                <c:pt idx="1">
                  <c:v>1.4431207970523603</c:v>
                </c:pt>
                <c:pt idx="2">
                  <c:v>1.7390468637267376</c:v>
                </c:pt>
              </c:numCache>
            </c:numRef>
          </c:val>
        </c:ser>
        <c:ser>
          <c:idx val="1"/>
          <c:order val="1"/>
          <c:tx>
            <c:v>State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Worksheet!$B$22:$D$22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Worksheet!$B$24:$D$24</c:f>
              <c:numCache>
                <c:formatCode>"$"#,##0.00</c:formatCode>
                <c:ptCount val="3"/>
                <c:pt idx="0">
                  <c:v>8.6731382400964261</c:v>
                </c:pt>
                <c:pt idx="1">
                  <c:v>1.7593566267930849</c:v>
                </c:pt>
                <c:pt idx="2">
                  <c:v>2.739559288302114</c:v>
                </c:pt>
              </c:numCache>
            </c:numRef>
          </c:val>
        </c:ser>
        <c:ser>
          <c:idx val="2"/>
          <c:order val="2"/>
          <c:tx>
            <c:v>National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Worksheet!$B$22:$D$22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Worksheet!$B$25:$D$25</c:f>
              <c:numCache>
                <c:formatCode>"$"#,##0.00</c:formatCode>
                <c:ptCount val="3"/>
                <c:pt idx="0">
                  <c:v>17.7</c:v>
                </c:pt>
                <c:pt idx="1">
                  <c:v>4.1900000000000004</c:v>
                </c:pt>
                <c:pt idx="2">
                  <c:v>5.75</c:v>
                </c:pt>
              </c:numCache>
            </c:numRef>
          </c:val>
        </c:ser>
        <c:shape val="box"/>
        <c:axId val="86148992"/>
        <c:axId val="86150528"/>
        <c:axId val="0"/>
      </c:bar3DChart>
      <c:catAx>
        <c:axId val="86148992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50528"/>
        <c:crosses val="autoZero"/>
        <c:auto val="1"/>
        <c:lblAlgn val="ctr"/>
        <c:lblOffset val="100"/>
        <c:tickLblSkip val="1"/>
        <c:tickMarkSkip val="1"/>
      </c:catAx>
      <c:valAx>
        <c:axId val="86150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48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&amp;C&amp;"Arial,Bold"&amp;14FY03 Expenditures Comparisons
by Population Codes</c:oddHeader>
      <c:oddFooter>&amp;LMississippi Public Library Statistics, FY03, Expenditures Comparisons&amp;RPage 13</c:oddFooter>
    </c:headerFooter>
    <c:pageMargins b="1" l="0.75" r="0.75" t="1" header="0.5" footer="0.5"/>
    <c:pageSetup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 Capita Expenditures Comparisons Group V</a:t>
            </a:r>
          </a:p>
        </c:rich>
      </c:tx>
      <c:layout>
        <c:manualLayout>
          <c:xMode val="edge"/>
          <c:yMode val="edge"/>
          <c:x val="0.11168845333864313"/>
          <c:y val="3.6630167661714681E-2"/>
        </c:manualLayout>
      </c:layout>
      <c:spPr>
        <a:noFill/>
        <a:ln w="25400">
          <a:noFill/>
        </a:ln>
      </c:spPr>
    </c:title>
    <c:view3D>
      <c:hPercent val="59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96106300865337"/>
          <c:y val="0.17582480477623044"/>
          <c:w val="0.77402695569571289"/>
          <c:h val="0.47619217960229082"/>
        </c:manualLayout>
      </c:layout>
      <c:bar3DChart>
        <c:barDir val="col"/>
        <c:grouping val="clustered"/>
        <c:ser>
          <c:idx val="0"/>
          <c:order val="0"/>
          <c:tx>
            <c:v>Group V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Worksheet!$B$26:$D$26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Worksheet!$B$27:$D$27</c:f>
              <c:numCache>
                <c:formatCode>"$"#,##0.00</c:formatCode>
                <c:ptCount val="3"/>
                <c:pt idx="0">
                  <c:v>8.4335861637391574</c:v>
                </c:pt>
                <c:pt idx="1">
                  <c:v>4.3586163739156705</c:v>
                </c:pt>
                <c:pt idx="2">
                  <c:v>3.1690529109662942</c:v>
                </c:pt>
              </c:numCache>
            </c:numRef>
          </c:val>
        </c:ser>
        <c:ser>
          <c:idx val="1"/>
          <c:order val="1"/>
          <c:tx>
            <c:v>State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Worksheet!$B$26:$D$26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Worksheet!$B$28:$D$28</c:f>
              <c:numCache>
                <c:formatCode>"$"#,##0.00</c:formatCode>
                <c:ptCount val="3"/>
                <c:pt idx="0">
                  <c:v>8.6731382400964261</c:v>
                </c:pt>
                <c:pt idx="1">
                  <c:v>1.7593566267930849</c:v>
                </c:pt>
                <c:pt idx="2">
                  <c:v>2.739559288302114</c:v>
                </c:pt>
              </c:numCache>
            </c:numRef>
          </c:val>
        </c:ser>
        <c:ser>
          <c:idx val="2"/>
          <c:order val="2"/>
          <c:tx>
            <c:v>National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Worksheet!$B$26:$D$26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Worksheet!$B$29:$D$29</c:f>
              <c:numCache>
                <c:formatCode>"$"#,##0.00</c:formatCode>
                <c:ptCount val="3"/>
                <c:pt idx="0">
                  <c:v>17.7</c:v>
                </c:pt>
                <c:pt idx="1">
                  <c:v>4.1900000000000004</c:v>
                </c:pt>
                <c:pt idx="2">
                  <c:v>5.75</c:v>
                </c:pt>
              </c:numCache>
            </c:numRef>
          </c:val>
        </c:ser>
        <c:shape val="box"/>
        <c:axId val="86198528"/>
        <c:axId val="86204416"/>
        <c:axId val="0"/>
      </c:bar3DChart>
      <c:catAx>
        <c:axId val="86198528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04416"/>
        <c:crosses val="autoZero"/>
        <c:auto val="1"/>
        <c:lblAlgn val="ctr"/>
        <c:lblOffset val="100"/>
        <c:tickLblSkip val="1"/>
        <c:tickMarkSkip val="1"/>
      </c:catAx>
      <c:valAx>
        <c:axId val="86204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98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 Capita Expenditures Comparisons Group VI</a:t>
            </a:r>
          </a:p>
        </c:rich>
      </c:tx>
      <c:layout>
        <c:manualLayout>
          <c:xMode val="edge"/>
          <c:yMode val="edge"/>
          <c:x val="0.14511892047189415"/>
          <c:y val="3.6630167661714681E-2"/>
        </c:manualLayout>
      </c:layout>
      <c:spPr>
        <a:noFill/>
        <a:ln w="25400">
          <a:noFill/>
        </a:ln>
      </c:spPr>
    </c:title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788943700712841"/>
          <c:y val="0.17582480477623044"/>
          <c:w val="0.76517248976089647"/>
          <c:h val="0.47619217960229082"/>
        </c:manualLayout>
      </c:layout>
      <c:bar3DChart>
        <c:barDir val="col"/>
        <c:grouping val="clustered"/>
        <c:ser>
          <c:idx val="0"/>
          <c:order val="0"/>
          <c:tx>
            <c:v>Group VI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Worksheet!$B$30:$D$30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Worksheet!$B$31:$D$31</c:f>
              <c:numCache>
                <c:formatCode>"$"#,##0.00</c:formatCode>
                <c:ptCount val="3"/>
                <c:pt idx="0">
                  <c:v>9.3798021209421147</c:v>
                </c:pt>
                <c:pt idx="1">
                  <c:v>1.703454385323369</c:v>
                </c:pt>
                <c:pt idx="2">
                  <c:v>1.545964905052045</c:v>
                </c:pt>
              </c:numCache>
            </c:numRef>
          </c:val>
        </c:ser>
        <c:ser>
          <c:idx val="1"/>
          <c:order val="1"/>
          <c:tx>
            <c:v>State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Worksheet!$B$30:$D$30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Worksheet!$B$32:$D$32</c:f>
              <c:numCache>
                <c:formatCode>"$"#,##0.00</c:formatCode>
                <c:ptCount val="3"/>
                <c:pt idx="0">
                  <c:v>8.6731382400964261</c:v>
                </c:pt>
                <c:pt idx="1">
                  <c:v>1.7593566267930849</c:v>
                </c:pt>
                <c:pt idx="2">
                  <c:v>2.739559288302114</c:v>
                </c:pt>
              </c:numCache>
            </c:numRef>
          </c:val>
        </c:ser>
        <c:ser>
          <c:idx val="2"/>
          <c:order val="2"/>
          <c:tx>
            <c:v>National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Worksheet!$B$30:$D$30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Worksheet!$B$33:$D$33</c:f>
              <c:numCache>
                <c:formatCode>"$"#,##0.00</c:formatCode>
                <c:ptCount val="3"/>
                <c:pt idx="0">
                  <c:v>17.7</c:v>
                </c:pt>
                <c:pt idx="1">
                  <c:v>4.1900000000000004</c:v>
                </c:pt>
                <c:pt idx="2">
                  <c:v>5.75</c:v>
                </c:pt>
              </c:numCache>
            </c:numRef>
          </c:val>
        </c:ser>
        <c:shape val="box"/>
        <c:axId val="86243968"/>
        <c:axId val="86258048"/>
        <c:axId val="0"/>
      </c:bar3DChart>
      <c:catAx>
        <c:axId val="86243968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58048"/>
        <c:crosses val="autoZero"/>
        <c:auto val="1"/>
        <c:lblAlgn val="ctr"/>
        <c:lblOffset val="100"/>
        <c:tickLblSkip val="1"/>
        <c:tickMarkSkip val="1"/>
      </c:catAx>
      <c:valAx>
        <c:axId val="86258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43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 Capita Expenditures Comparisons Group VII</a:t>
            </a:r>
          </a:p>
        </c:rich>
      </c:tx>
      <c:layout>
        <c:manualLayout>
          <c:xMode val="edge"/>
          <c:yMode val="edge"/>
          <c:x val="0.13053642768526844"/>
          <c:y val="3.6630167661714681E-2"/>
        </c:manualLayout>
      </c:layout>
      <c:spPr>
        <a:noFill/>
        <a:ln w="25400">
          <a:noFill/>
        </a:ln>
      </c:spPr>
    </c:title>
    <c:view3D>
      <c:hPercent val="4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80464152790267"/>
          <c:y val="0.2527481568658313"/>
          <c:w val="0.77156352792542593"/>
          <c:h val="0.38461676044800414"/>
        </c:manualLayout>
      </c:layout>
      <c:bar3DChart>
        <c:barDir val="col"/>
        <c:grouping val="clustered"/>
        <c:ser>
          <c:idx val="0"/>
          <c:order val="0"/>
          <c:tx>
            <c:v>Group VII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Worksheet!$B$34:$D$34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Worksheet!$B$35:$D$35</c:f>
              <c:numCache>
                <c:formatCode>"$"#,##0.00</c:formatCode>
                <c:ptCount val="3"/>
                <c:pt idx="0">
                  <c:v>9.7368949059566798</c:v>
                </c:pt>
                <c:pt idx="1">
                  <c:v>2.0772039933131183</c:v>
                </c:pt>
                <c:pt idx="2">
                  <c:v>3.1867821914735019</c:v>
                </c:pt>
              </c:numCache>
            </c:numRef>
          </c:val>
        </c:ser>
        <c:ser>
          <c:idx val="1"/>
          <c:order val="1"/>
          <c:tx>
            <c:v>State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Worksheet!$B$34:$D$34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Worksheet!$B$36:$D$36</c:f>
              <c:numCache>
                <c:formatCode>"$"#,##0.00</c:formatCode>
                <c:ptCount val="3"/>
                <c:pt idx="0">
                  <c:v>8.6731382400964261</c:v>
                </c:pt>
                <c:pt idx="1">
                  <c:v>1.7593566267930849</c:v>
                </c:pt>
                <c:pt idx="2">
                  <c:v>2.739559288302114</c:v>
                </c:pt>
              </c:numCache>
            </c:numRef>
          </c:val>
        </c:ser>
        <c:ser>
          <c:idx val="2"/>
          <c:order val="2"/>
          <c:tx>
            <c:v>National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Worksheet!$B$34:$D$34</c:f>
              <c:strCache>
                <c:ptCount val="3"/>
                <c:pt idx="0">
                  <c:v>Staffing</c:v>
                </c:pt>
                <c:pt idx="1">
                  <c:v>Collections</c:v>
                </c:pt>
                <c:pt idx="2">
                  <c:v>Other</c:v>
                </c:pt>
              </c:strCache>
            </c:strRef>
          </c:cat>
          <c:val>
            <c:numRef>
              <c:f>Worksheet!$B$37:$D$37</c:f>
              <c:numCache>
                <c:formatCode>"$"#,##0.00</c:formatCode>
                <c:ptCount val="3"/>
                <c:pt idx="0">
                  <c:v>17.7</c:v>
                </c:pt>
                <c:pt idx="1">
                  <c:v>4.1900000000000004</c:v>
                </c:pt>
                <c:pt idx="2">
                  <c:v>5.75</c:v>
                </c:pt>
              </c:numCache>
            </c:numRef>
          </c:val>
        </c:ser>
        <c:shape val="box"/>
        <c:axId val="86297600"/>
        <c:axId val="86299392"/>
        <c:axId val="0"/>
      </c:bar3DChart>
      <c:catAx>
        <c:axId val="86297600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99392"/>
        <c:crosses val="autoZero"/>
        <c:auto val="1"/>
        <c:lblAlgn val="ctr"/>
        <c:lblOffset val="100"/>
        <c:tickLblSkip val="2"/>
        <c:tickMarkSkip val="1"/>
      </c:catAx>
      <c:valAx>
        <c:axId val="86299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97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Circulation</a:t>
            </a:r>
          </a:p>
        </c:rich>
      </c:tx>
      <c:layout>
        <c:manualLayout>
          <c:xMode val="edge"/>
          <c:yMode val="edge"/>
          <c:x val="0.4082573379458791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789015227448605"/>
          <c:y val="0.21254355400696864"/>
          <c:w val="0.75000083993428357"/>
          <c:h val="0.58536585365853655"/>
        </c:manualLayout>
      </c:layout>
      <c:areaChart>
        <c:grouping val="stacked"/>
        <c:ser>
          <c:idx val="0"/>
          <c:order val="0"/>
          <c:tx>
            <c:strRef>
              <c:f>Worksheet!$F$11</c:f>
              <c:strCache>
                <c:ptCount val="1"/>
                <c:pt idx="0">
                  <c:v>Circulation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Worksheet!$G$10:$I$10</c:f>
              <c:numCache>
                <c:formatCode>0</c:formatCode>
                <c:ptCount val="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</c:numCache>
            </c:numRef>
          </c:cat>
          <c:val>
            <c:numRef>
              <c:f>Worksheet!$G$11:$I$11</c:f>
              <c:numCache>
                <c:formatCode>#,##0</c:formatCode>
                <c:ptCount val="3"/>
                <c:pt idx="0">
                  <c:v>8935640</c:v>
                </c:pt>
                <c:pt idx="1">
                  <c:v>9010259</c:v>
                </c:pt>
                <c:pt idx="2">
                  <c:v>9359322</c:v>
                </c:pt>
              </c:numCache>
            </c:numRef>
          </c:val>
        </c:ser>
        <c:axId val="88467328"/>
        <c:axId val="88468864"/>
      </c:areaChart>
      <c:catAx>
        <c:axId val="88467328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68864"/>
        <c:crosses val="autoZero"/>
        <c:auto val="1"/>
        <c:lblAlgn val="ctr"/>
        <c:lblOffset val="100"/>
        <c:tickMarkSkip val="1"/>
      </c:catAx>
      <c:valAx>
        <c:axId val="88468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67328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10</xdr:col>
      <xdr:colOff>9525</xdr:colOff>
      <xdr:row>27</xdr:row>
      <xdr:rowOff>76200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438150</xdr:colOff>
      <xdr:row>17</xdr:row>
      <xdr:rowOff>9525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1</xdr:row>
      <xdr:rowOff>0</xdr:rowOff>
    </xdr:from>
    <xdr:to>
      <xdr:col>13</xdr:col>
      <xdr:colOff>0</xdr:colOff>
      <xdr:row>17</xdr:row>
      <xdr:rowOff>9525</xdr:rowOff>
    </xdr:to>
    <xdr:graphicFrame macro="">
      <xdr:nvGraphicFramePr>
        <xdr:cNvPr id="61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17</xdr:row>
      <xdr:rowOff>152400</xdr:rowOff>
    </xdr:from>
    <xdr:to>
      <xdr:col>6</xdr:col>
      <xdr:colOff>447675</xdr:colOff>
      <xdr:row>34</xdr:row>
      <xdr:rowOff>0</xdr:rowOff>
    </xdr:to>
    <xdr:graphicFrame macro="">
      <xdr:nvGraphicFramePr>
        <xdr:cNvPr id="61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514350</xdr:colOff>
      <xdr:row>17</xdr:row>
      <xdr:rowOff>152400</xdr:rowOff>
    </xdr:from>
    <xdr:to>
      <xdr:col>12</xdr:col>
      <xdr:colOff>600075</xdr:colOff>
      <xdr:row>34</xdr:row>
      <xdr:rowOff>0</xdr:rowOff>
    </xdr:to>
    <xdr:graphicFrame macro="">
      <xdr:nvGraphicFramePr>
        <xdr:cNvPr id="614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</xdr:colOff>
      <xdr:row>16</xdr:row>
      <xdr:rowOff>9525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0</xdr:row>
      <xdr:rowOff>0</xdr:rowOff>
    </xdr:from>
    <xdr:to>
      <xdr:col>12</xdr:col>
      <xdr:colOff>552450</xdr:colOff>
      <xdr:row>16</xdr:row>
      <xdr:rowOff>9525</xdr:rowOff>
    </xdr:to>
    <xdr:graphicFrame macro="">
      <xdr:nvGraphicFramePr>
        <xdr:cNvPr id="7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600075</xdr:colOff>
      <xdr:row>17</xdr:row>
      <xdr:rowOff>133350</xdr:rowOff>
    </xdr:from>
    <xdr:to>
      <xdr:col>9</xdr:col>
      <xdr:colOff>419100</xdr:colOff>
      <xdr:row>33</xdr:row>
      <xdr:rowOff>142875</xdr:rowOff>
    </xdr:to>
    <xdr:graphicFrame macro="">
      <xdr:nvGraphicFramePr>
        <xdr:cNvPr id="71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495300</xdr:colOff>
      <xdr:row>16</xdr:row>
      <xdr:rowOff>142875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542925</xdr:colOff>
      <xdr:row>16</xdr:row>
      <xdr:rowOff>142875</xdr:rowOff>
    </xdr:to>
    <xdr:graphicFrame macro="">
      <xdr:nvGraphicFramePr>
        <xdr:cNvPr id="9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9525</xdr:rowOff>
    </xdr:from>
    <xdr:to>
      <xdr:col>6</xdr:col>
      <xdr:colOff>495300</xdr:colOff>
      <xdr:row>34</xdr:row>
      <xdr:rowOff>152400</xdr:rowOff>
    </xdr:to>
    <xdr:graphicFrame macro="">
      <xdr:nvGraphicFramePr>
        <xdr:cNvPr id="92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18</xdr:row>
      <xdr:rowOff>9525</xdr:rowOff>
    </xdr:from>
    <xdr:to>
      <xdr:col>13</xdr:col>
      <xdr:colOff>561975</xdr:colOff>
      <xdr:row>34</xdr:row>
      <xdr:rowOff>152400</xdr:rowOff>
    </xdr:to>
    <xdr:graphicFrame macro="">
      <xdr:nvGraphicFramePr>
        <xdr:cNvPr id="92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opLeftCell="A34" zoomScaleNormal="100" workbookViewId="0">
      <selection activeCell="A43" sqref="A43"/>
    </sheetView>
  </sheetViews>
  <sheetFormatPr defaultRowHeight="12.75"/>
  <cols>
    <col min="1" max="1" width="51.28515625" bestFit="1" customWidth="1"/>
    <col min="2" max="2" width="39.28515625" bestFit="1" customWidth="1"/>
    <col min="3" max="3" width="11" style="16" bestFit="1" customWidth="1"/>
  </cols>
  <sheetData>
    <row r="1" spans="1:3">
      <c r="A1" t="s">
        <v>139</v>
      </c>
      <c r="B1" t="s">
        <v>140</v>
      </c>
      <c r="C1" s="16" t="s">
        <v>141</v>
      </c>
    </row>
    <row r="3" spans="1:3" s="43" customFormat="1">
      <c r="A3" s="43" t="s">
        <v>0</v>
      </c>
      <c r="B3" s="43" t="s">
        <v>61</v>
      </c>
      <c r="C3" s="44" t="s">
        <v>645</v>
      </c>
    </row>
    <row r="4" spans="1:3">
      <c r="A4" t="s">
        <v>53</v>
      </c>
      <c r="B4" t="s">
        <v>142</v>
      </c>
      <c r="C4" s="16" t="s">
        <v>575</v>
      </c>
    </row>
    <row r="5" spans="1:3">
      <c r="A5" t="s">
        <v>22</v>
      </c>
      <c r="B5" t="s">
        <v>62</v>
      </c>
      <c r="C5" s="16" t="s">
        <v>646</v>
      </c>
    </row>
    <row r="6" spans="1:3">
      <c r="A6" t="s">
        <v>12</v>
      </c>
      <c r="B6" t="s">
        <v>70</v>
      </c>
      <c r="C6" s="16" t="s">
        <v>647</v>
      </c>
    </row>
    <row r="7" spans="1:3" s="27" customFormat="1">
      <c r="A7" s="27" t="s">
        <v>2</v>
      </c>
      <c r="B7" s="27" t="s">
        <v>64</v>
      </c>
      <c r="C7" s="45" t="s">
        <v>645</v>
      </c>
    </row>
    <row r="8" spans="1:3">
      <c r="A8" t="s">
        <v>42</v>
      </c>
      <c r="B8" t="s">
        <v>143</v>
      </c>
      <c r="C8" s="16" t="s">
        <v>648</v>
      </c>
    </row>
    <row r="9" spans="1:3" s="43" customFormat="1">
      <c r="A9" s="43" t="s">
        <v>30</v>
      </c>
      <c r="B9" s="46" t="s">
        <v>100</v>
      </c>
      <c r="C9" s="44" t="s">
        <v>649</v>
      </c>
    </row>
    <row r="10" spans="1:3">
      <c r="A10" t="s">
        <v>19</v>
      </c>
      <c r="B10" s="3" t="s">
        <v>144</v>
      </c>
      <c r="C10" s="16" t="s">
        <v>646</v>
      </c>
    </row>
    <row r="11" spans="1:3">
      <c r="A11" t="s">
        <v>29</v>
      </c>
      <c r="B11" s="3" t="s">
        <v>145</v>
      </c>
      <c r="C11" s="16" t="s">
        <v>649</v>
      </c>
    </row>
    <row r="12" spans="1:3">
      <c r="A12" t="s">
        <v>16</v>
      </c>
      <c r="B12" s="3" t="s">
        <v>146</v>
      </c>
      <c r="C12" s="16" t="s">
        <v>646</v>
      </c>
    </row>
    <row r="13" spans="1:3">
      <c r="A13" t="s">
        <v>9</v>
      </c>
      <c r="B13" s="3" t="s">
        <v>78</v>
      </c>
      <c r="C13" s="16" t="s">
        <v>647</v>
      </c>
    </row>
    <row r="14" spans="1:3" s="43" customFormat="1">
      <c r="A14" s="43" t="s">
        <v>44</v>
      </c>
      <c r="B14" s="46" t="s">
        <v>167</v>
      </c>
      <c r="C14" s="44" t="s">
        <v>648</v>
      </c>
    </row>
    <row r="15" spans="1:3">
      <c r="A15" t="s">
        <v>18</v>
      </c>
      <c r="B15" s="3" t="s">
        <v>98</v>
      </c>
      <c r="C15" s="16" t="s">
        <v>646</v>
      </c>
    </row>
    <row r="16" spans="1:3">
      <c r="A16" t="s">
        <v>24</v>
      </c>
      <c r="B16" s="3" t="s">
        <v>79</v>
      </c>
      <c r="C16" s="16" t="s">
        <v>646</v>
      </c>
    </row>
    <row r="17" spans="1:5">
      <c r="A17" t="s">
        <v>4</v>
      </c>
      <c r="B17" s="3" t="s">
        <v>67</v>
      </c>
      <c r="C17" s="16" t="s">
        <v>645</v>
      </c>
    </row>
    <row r="18" spans="1:5">
      <c r="A18" t="s">
        <v>43</v>
      </c>
      <c r="B18" s="3" t="s">
        <v>80</v>
      </c>
      <c r="C18" s="16" t="s">
        <v>648</v>
      </c>
    </row>
    <row r="19" spans="1:5" s="43" customFormat="1">
      <c r="A19" s="43" t="s">
        <v>3</v>
      </c>
      <c r="B19" s="46" t="s">
        <v>83</v>
      </c>
      <c r="C19" s="44" t="s">
        <v>645</v>
      </c>
    </row>
    <row r="20" spans="1:5">
      <c r="A20" t="s">
        <v>45</v>
      </c>
      <c r="B20" s="3" t="s">
        <v>81</v>
      </c>
      <c r="C20" s="16" t="s">
        <v>648</v>
      </c>
    </row>
    <row r="21" spans="1:5">
      <c r="A21" t="s">
        <v>41</v>
      </c>
      <c r="B21" s="3" t="s">
        <v>148</v>
      </c>
      <c r="C21" s="16" t="s">
        <v>648</v>
      </c>
    </row>
    <row r="22" spans="1:5">
      <c r="A22" t="s">
        <v>13</v>
      </c>
      <c r="B22" s="3" t="s">
        <v>149</v>
      </c>
      <c r="C22" s="16" t="s">
        <v>647</v>
      </c>
      <c r="E22" t="s">
        <v>659</v>
      </c>
    </row>
    <row r="23" spans="1:5">
      <c r="A23" t="s">
        <v>20</v>
      </c>
      <c r="B23" s="4" t="s">
        <v>93</v>
      </c>
      <c r="C23" s="16" t="s">
        <v>646</v>
      </c>
      <c r="E23" t="s">
        <v>660</v>
      </c>
    </row>
    <row r="24" spans="1:5" s="43" customFormat="1">
      <c r="A24" s="43" t="s">
        <v>32</v>
      </c>
      <c r="B24" s="46" t="s">
        <v>90</v>
      </c>
      <c r="C24" s="44" t="s">
        <v>649</v>
      </c>
      <c r="E24" s="43" t="s">
        <v>661</v>
      </c>
    </row>
    <row r="25" spans="1:5">
      <c r="A25" t="s">
        <v>39</v>
      </c>
      <c r="B25" s="3" t="s">
        <v>150</v>
      </c>
      <c r="C25" s="16" t="s">
        <v>650</v>
      </c>
      <c r="E25" t="s">
        <v>662</v>
      </c>
    </row>
    <row r="26" spans="1:5">
      <c r="A26" t="s">
        <v>27</v>
      </c>
      <c r="B26" s="3" t="s">
        <v>151</v>
      </c>
      <c r="C26" s="16" t="s">
        <v>649</v>
      </c>
      <c r="E26" t="s">
        <v>663</v>
      </c>
    </row>
    <row r="27" spans="1:5">
      <c r="A27" t="s">
        <v>54</v>
      </c>
      <c r="B27" s="3" t="s">
        <v>152</v>
      </c>
      <c r="C27" s="16" t="s">
        <v>575</v>
      </c>
      <c r="E27" t="s">
        <v>664</v>
      </c>
    </row>
    <row r="28" spans="1:5">
      <c r="A28" t="s">
        <v>35</v>
      </c>
      <c r="B28" s="4" t="s">
        <v>101</v>
      </c>
      <c r="C28" s="16" t="s">
        <v>651</v>
      </c>
      <c r="E28" t="s">
        <v>658</v>
      </c>
    </row>
    <row r="29" spans="1:5" s="43" customFormat="1">
      <c r="A29" s="43" t="s">
        <v>1</v>
      </c>
      <c r="B29" s="46" t="s">
        <v>116</v>
      </c>
      <c r="C29" s="44" t="s">
        <v>645</v>
      </c>
      <c r="E29" s="43" t="s">
        <v>575</v>
      </c>
    </row>
    <row r="30" spans="1:5">
      <c r="A30" t="s">
        <v>15</v>
      </c>
      <c r="B30" s="3" t="s">
        <v>103</v>
      </c>
      <c r="C30" s="16" t="s">
        <v>646</v>
      </c>
    </row>
    <row r="31" spans="1:5">
      <c r="A31" t="s">
        <v>36</v>
      </c>
      <c r="B31" s="3" t="s">
        <v>94</v>
      </c>
      <c r="C31" s="16" t="s">
        <v>651</v>
      </c>
    </row>
    <row r="32" spans="1:5">
      <c r="A32" t="s">
        <v>38</v>
      </c>
      <c r="B32" s="3" t="s">
        <v>168</v>
      </c>
      <c r="C32" s="16" t="s">
        <v>650</v>
      </c>
    </row>
    <row r="33" spans="1:3">
      <c r="A33" t="s">
        <v>372</v>
      </c>
      <c r="B33" s="4" t="s">
        <v>147</v>
      </c>
      <c r="C33" s="16" t="s">
        <v>646</v>
      </c>
    </row>
    <row r="34" spans="1:3" s="43" customFormat="1">
      <c r="A34" s="43" t="s">
        <v>40</v>
      </c>
      <c r="B34" s="46" t="s">
        <v>153</v>
      </c>
      <c r="C34" s="44" t="s">
        <v>648</v>
      </c>
    </row>
    <row r="35" spans="1:3">
      <c r="A35" t="s">
        <v>5</v>
      </c>
      <c r="B35" s="3" t="s">
        <v>108</v>
      </c>
      <c r="C35" s="16" t="s">
        <v>645</v>
      </c>
    </row>
    <row r="36" spans="1:3">
      <c r="A36" t="s">
        <v>25</v>
      </c>
      <c r="B36" s="3" t="s">
        <v>111</v>
      </c>
      <c r="C36" s="16" t="s">
        <v>646</v>
      </c>
    </row>
    <row r="37" spans="1:3">
      <c r="A37" t="s">
        <v>33</v>
      </c>
      <c r="B37" s="3" t="s">
        <v>154</v>
      </c>
      <c r="C37" s="16" t="s">
        <v>651</v>
      </c>
    </row>
    <row r="38" spans="1:3">
      <c r="A38" t="s">
        <v>28</v>
      </c>
      <c r="B38" s="4" t="s">
        <v>155</v>
      </c>
      <c r="C38" s="16" t="s">
        <v>649</v>
      </c>
    </row>
    <row r="39" spans="1:3" s="43" customFormat="1">
      <c r="A39" s="43" t="s">
        <v>17</v>
      </c>
      <c r="B39" s="46" t="s">
        <v>156</v>
      </c>
      <c r="C39" s="44" t="s">
        <v>646</v>
      </c>
    </row>
    <row r="40" spans="1:3">
      <c r="A40" t="s">
        <v>21</v>
      </c>
      <c r="B40" s="3" t="s">
        <v>157</v>
      </c>
      <c r="C40" s="16" t="s">
        <v>646</v>
      </c>
    </row>
    <row r="41" spans="1:3">
      <c r="A41" t="s">
        <v>162</v>
      </c>
      <c r="B41" s="3" t="s">
        <v>109</v>
      </c>
      <c r="C41" s="16" t="s">
        <v>646</v>
      </c>
    </row>
    <row r="42" spans="1:3">
      <c r="A42" t="s">
        <v>14</v>
      </c>
      <c r="B42" s="3" t="s">
        <v>123</v>
      </c>
      <c r="C42" s="16" t="s">
        <v>647</v>
      </c>
    </row>
    <row r="43" spans="1:3">
      <c r="A43" t="s">
        <v>7</v>
      </c>
      <c r="B43" s="4" t="s">
        <v>124</v>
      </c>
      <c r="C43" s="16" t="s">
        <v>645</v>
      </c>
    </row>
    <row r="44" spans="1:3" s="43" customFormat="1">
      <c r="A44" s="43" t="s">
        <v>34</v>
      </c>
      <c r="B44" s="46" t="s">
        <v>74</v>
      </c>
      <c r="C44" s="44" t="s">
        <v>651</v>
      </c>
    </row>
    <row r="45" spans="1:3">
      <c r="A45" t="s">
        <v>37</v>
      </c>
      <c r="B45" s="3" t="s">
        <v>158</v>
      </c>
      <c r="C45" s="16" t="s">
        <v>651</v>
      </c>
    </row>
    <row r="46" spans="1:3">
      <c r="A46" t="s">
        <v>10</v>
      </c>
      <c r="B46" s="3" t="s">
        <v>129</v>
      </c>
      <c r="C46" s="16" t="s">
        <v>647</v>
      </c>
    </row>
    <row r="47" spans="1:3">
      <c r="A47" t="s">
        <v>26</v>
      </c>
      <c r="B47" s="3" t="s">
        <v>131</v>
      </c>
      <c r="C47" s="16" t="s">
        <v>646</v>
      </c>
    </row>
    <row r="48" spans="1:3">
      <c r="A48" t="s">
        <v>31</v>
      </c>
      <c r="B48" s="4" t="s">
        <v>132</v>
      </c>
      <c r="C48" s="16" t="s">
        <v>649</v>
      </c>
    </row>
    <row r="49" spans="1:3" s="43" customFormat="1">
      <c r="A49" s="43" t="s">
        <v>8</v>
      </c>
      <c r="B49" s="46" t="s">
        <v>133</v>
      </c>
      <c r="C49" s="44" t="s">
        <v>647</v>
      </c>
    </row>
    <row r="50" spans="1:3">
      <c r="A50" t="s">
        <v>6</v>
      </c>
      <c r="B50" s="3" t="s">
        <v>137</v>
      </c>
      <c r="C50" s="16" t="s">
        <v>645</v>
      </c>
    </row>
  </sheetData>
  <phoneticPr fontId="0" type="noConversion"/>
  <printOptions horizontalCentered="1"/>
  <pageMargins left="0.75" right="0.75" top="1" bottom="1" header="0.5" footer="0.5"/>
  <pageSetup scale="74" orientation="landscape" horizontalDpi="4294967293" r:id="rId1"/>
  <headerFooter alignWithMargins="0">
    <oddHeader>&amp;C&amp;"Arial,Bold"&amp;16Public Library System Population Codes
 by System FY03</oddHeader>
    <oddFooter>&amp;LMississippi Public Library Statistics, FY03, Library Codes by System&amp;RPage 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95"/>
  <sheetViews>
    <sheetView topLeftCell="A65" zoomScaleNormal="100" workbookViewId="0">
      <selection activeCell="C94" sqref="C94"/>
    </sheetView>
  </sheetViews>
  <sheetFormatPr defaultRowHeight="14.25"/>
  <cols>
    <col min="1" max="1" width="54.42578125" style="184" customWidth="1"/>
    <col min="2" max="2" width="15.5703125" style="184" bestFit="1" customWidth="1"/>
    <col min="3" max="3" width="13.5703125" style="201" customWidth="1"/>
    <col min="4" max="4" width="17.5703125" style="202" customWidth="1"/>
    <col min="5" max="5" width="18.28515625" style="202" customWidth="1"/>
    <col min="6" max="7" width="15.85546875" style="187" customWidth="1"/>
    <col min="8" max="16384" width="9.140625" style="184"/>
  </cols>
  <sheetData>
    <row r="1" spans="1:7" ht="15">
      <c r="A1" s="179"/>
      <c r="B1" s="179"/>
      <c r="C1" s="180"/>
      <c r="D1" s="181" t="s">
        <v>370</v>
      </c>
      <c r="E1" s="182"/>
      <c r="F1" s="183" t="s">
        <v>200</v>
      </c>
      <c r="G1" s="183" t="s">
        <v>362</v>
      </c>
    </row>
    <row r="2" spans="1:7" ht="15">
      <c r="A2" s="179"/>
      <c r="B2" s="179"/>
      <c r="C2" s="180"/>
      <c r="D2" s="181" t="s">
        <v>363</v>
      </c>
      <c r="E2" s="181" t="s">
        <v>726</v>
      </c>
      <c r="F2" s="183" t="s">
        <v>364</v>
      </c>
      <c r="G2" s="183" t="s">
        <v>364</v>
      </c>
    </row>
    <row r="3" spans="1:7" ht="15">
      <c r="A3" s="179" t="s">
        <v>139</v>
      </c>
      <c r="B3" s="185" t="s">
        <v>220</v>
      </c>
      <c r="C3" s="186" t="s">
        <v>778</v>
      </c>
      <c r="D3" s="181" t="s">
        <v>365</v>
      </c>
      <c r="E3" s="181" t="s">
        <v>366</v>
      </c>
      <c r="F3" s="183" t="s">
        <v>367</v>
      </c>
      <c r="G3" s="183" t="s">
        <v>368</v>
      </c>
    </row>
    <row r="4" spans="1:7" ht="15" customHeight="1">
      <c r="A4" s="179"/>
      <c r="B4" s="179"/>
      <c r="C4" s="186" t="s">
        <v>170</v>
      </c>
      <c r="D4" s="181" t="s">
        <v>139</v>
      </c>
      <c r="E4" s="181" t="s">
        <v>383</v>
      </c>
      <c r="F4" s="183" t="s">
        <v>139</v>
      </c>
    </row>
    <row r="5" spans="1:7" ht="19.5" customHeight="1"/>
    <row r="6" spans="1:7" s="215" customFormat="1">
      <c r="A6" s="215" t="s">
        <v>0</v>
      </c>
      <c r="B6" s="215" t="s">
        <v>61</v>
      </c>
      <c r="C6" s="216">
        <v>7774</v>
      </c>
      <c r="D6" s="217">
        <v>74025</v>
      </c>
      <c r="E6" s="217">
        <v>36188306</v>
      </c>
      <c r="F6" s="218">
        <f>(D6/E6)</f>
        <v>2.0455502946172721E-3</v>
      </c>
      <c r="G6" s="218">
        <v>2.0455502946172721E-3</v>
      </c>
    </row>
    <row r="7" spans="1:7" s="192" customFormat="1">
      <c r="A7" s="192" t="s">
        <v>369</v>
      </c>
      <c r="B7" s="192" t="s">
        <v>137</v>
      </c>
      <c r="C7" s="193">
        <v>13347</v>
      </c>
      <c r="D7" s="194">
        <v>15400</v>
      </c>
      <c r="E7" s="194">
        <v>142324681</v>
      </c>
      <c r="F7" s="195">
        <f t="shared" ref="F7:F73" si="0">(D7/E7)</f>
        <v>1.0820329890639277E-4</v>
      </c>
      <c r="G7" s="195">
        <v>1.0820329890639277E-4</v>
      </c>
    </row>
    <row r="8" spans="1:7" s="192" customFormat="1">
      <c r="A8" s="192" t="s">
        <v>22</v>
      </c>
      <c r="B8" s="192" t="s">
        <v>62</v>
      </c>
      <c r="C8" s="193">
        <v>39235</v>
      </c>
      <c r="D8" s="194">
        <v>280000</v>
      </c>
      <c r="E8" s="194">
        <v>213998456</v>
      </c>
      <c r="F8" s="195">
        <f t="shared" si="0"/>
        <v>1.3084206551471568E-3</v>
      </c>
      <c r="G8" s="195">
        <v>1.3084206551471568E-3</v>
      </c>
    </row>
    <row r="9" spans="1:7" s="196" customFormat="1">
      <c r="A9" s="196" t="s">
        <v>12</v>
      </c>
      <c r="B9" s="196" t="s">
        <v>70</v>
      </c>
      <c r="C9" s="197">
        <v>29546</v>
      </c>
      <c r="D9" s="198">
        <v>190500</v>
      </c>
      <c r="E9" s="198">
        <v>160362990</v>
      </c>
      <c r="F9" s="199">
        <f t="shared" si="0"/>
        <v>1.1879299581530626E-3</v>
      </c>
      <c r="G9" s="199">
        <v>1.1879299581530626E-3</v>
      </c>
    </row>
    <row r="10" spans="1:7" s="192" customFormat="1">
      <c r="A10" s="192" t="s">
        <v>2</v>
      </c>
      <c r="B10" s="192" t="s">
        <v>64</v>
      </c>
      <c r="C10" s="193">
        <v>10462</v>
      </c>
      <c r="D10" s="194">
        <v>55772</v>
      </c>
      <c r="E10" s="194">
        <v>66279455</v>
      </c>
      <c r="F10" s="195">
        <f t="shared" si="0"/>
        <v>8.4146738985708318E-4</v>
      </c>
      <c r="G10" s="195">
        <v>8.4146738985708318E-4</v>
      </c>
    </row>
    <row r="11" spans="1:7" s="215" customFormat="1">
      <c r="A11" s="215" t="s">
        <v>42</v>
      </c>
      <c r="B11" s="215" t="s">
        <v>117</v>
      </c>
      <c r="C11" s="216">
        <v>124695</v>
      </c>
      <c r="D11" s="217">
        <v>1163783</v>
      </c>
      <c r="E11" s="217">
        <v>893503554</v>
      </c>
      <c r="F11" s="218">
        <f t="shared" si="0"/>
        <v>1.3024939797833194E-3</v>
      </c>
      <c r="G11" s="218">
        <f>(F11+F12+F13+F14)/4</f>
        <v>1.1106392635894064E-3</v>
      </c>
    </row>
    <row r="12" spans="1:7">
      <c r="A12" s="200"/>
      <c r="B12" s="184" t="s">
        <v>118</v>
      </c>
      <c r="C12" s="201">
        <v>28450</v>
      </c>
      <c r="D12" s="202">
        <v>133120</v>
      </c>
      <c r="E12" s="202">
        <v>125138392</v>
      </c>
      <c r="F12" s="187">
        <f t="shared" si="0"/>
        <v>1.0637822483766613E-3</v>
      </c>
    </row>
    <row r="13" spans="1:7">
      <c r="A13" s="200"/>
      <c r="B13" s="184" t="s">
        <v>120</v>
      </c>
      <c r="C13" s="201">
        <v>27592</v>
      </c>
      <c r="D13" s="202">
        <v>121408</v>
      </c>
      <c r="E13" s="202">
        <v>130175369</v>
      </c>
      <c r="F13" s="187">
        <f t="shared" si="0"/>
        <v>9.3264955523191179E-4</v>
      </c>
    </row>
    <row r="14" spans="1:7">
      <c r="A14" s="200"/>
      <c r="B14" s="184" t="s">
        <v>121</v>
      </c>
      <c r="C14" s="201">
        <v>15834</v>
      </c>
      <c r="D14" s="202">
        <v>99230</v>
      </c>
      <c r="E14" s="202">
        <v>86767477</v>
      </c>
      <c r="F14" s="187">
        <f t="shared" si="0"/>
        <v>1.1436312709657329E-3</v>
      </c>
    </row>
    <row r="15" spans="1:7" s="196" customFormat="1">
      <c r="A15" s="196" t="s">
        <v>226</v>
      </c>
      <c r="B15" s="196" t="s">
        <v>100</v>
      </c>
      <c r="C15" s="197">
        <v>60658</v>
      </c>
      <c r="D15" s="198">
        <v>291305</v>
      </c>
      <c r="E15" s="198">
        <v>464011500</v>
      </c>
      <c r="F15" s="199">
        <f t="shared" si="0"/>
        <v>6.2779694037755525E-4</v>
      </c>
      <c r="G15" s="199">
        <v>6.2779694037755525E-4</v>
      </c>
    </row>
    <row r="16" spans="1:7" s="219" customFormat="1">
      <c r="A16" s="219" t="s">
        <v>19</v>
      </c>
      <c r="B16" s="219" t="s">
        <v>71</v>
      </c>
      <c r="C16" s="220">
        <v>28928</v>
      </c>
      <c r="D16" s="221">
        <v>92000</v>
      </c>
      <c r="E16" s="221">
        <v>140515943</v>
      </c>
      <c r="F16" s="222">
        <f>(D16/E16)</f>
        <v>6.5472997608534715E-4</v>
      </c>
      <c r="G16" s="222">
        <f>(F16+F17)/2</f>
        <v>8.1202706148972119E-4</v>
      </c>
    </row>
    <row r="17" spans="1:7" s="207" customFormat="1">
      <c r="B17" s="207" t="s">
        <v>88</v>
      </c>
      <c r="C17" s="208">
        <v>9533</v>
      </c>
      <c r="D17" s="209">
        <v>39965</v>
      </c>
      <c r="E17" s="209">
        <v>41229758</v>
      </c>
      <c r="F17" s="210">
        <f t="shared" si="0"/>
        <v>9.6932414689409523E-4</v>
      </c>
      <c r="G17" s="210"/>
    </row>
    <row r="18" spans="1:7" s="196" customFormat="1">
      <c r="A18" s="196" t="s">
        <v>29</v>
      </c>
      <c r="B18" s="196" t="s">
        <v>63</v>
      </c>
      <c r="C18" s="197">
        <v>14827</v>
      </c>
      <c r="D18" s="198">
        <v>62421</v>
      </c>
      <c r="E18" s="198">
        <v>68865329</v>
      </c>
      <c r="F18" s="199">
        <f t="shared" si="0"/>
        <v>9.0642128494006029E-4</v>
      </c>
      <c r="G18" s="199">
        <f>(F18+F19+F20)/3</f>
        <v>8.9738293670139045E-4</v>
      </c>
    </row>
    <row r="19" spans="1:7">
      <c r="B19" s="184" t="s">
        <v>65</v>
      </c>
      <c r="C19" s="201">
        <v>19204</v>
      </c>
      <c r="D19" s="202">
        <v>55050</v>
      </c>
      <c r="E19" s="202">
        <v>77593934</v>
      </c>
      <c r="F19" s="187">
        <f t="shared" si="0"/>
        <v>7.0946267526531134E-4</v>
      </c>
    </row>
    <row r="20" spans="1:7">
      <c r="B20" s="184" t="s">
        <v>114</v>
      </c>
      <c r="C20" s="201">
        <v>27575</v>
      </c>
      <c r="D20" s="202">
        <v>140000</v>
      </c>
      <c r="E20" s="202">
        <v>130079506</v>
      </c>
      <c r="F20" s="187">
        <f t="shared" si="0"/>
        <v>1.0762648498987995E-3</v>
      </c>
    </row>
    <row r="21" spans="1:7" s="215" customFormat="1">
      <c r="A21" s="215" t="s">
        <v>227</v>
      </c>
      <c r="B21" s="215" t="s">
        <v>68</v>
      </c>
      <c r="C21" s="216">
        <v>17746</v>
      </c>
      <c r="D21" s="217">
        <v>80000</v>
      </c>
      <c r="E21" s="217">
        <v>126983612</v>
      </c>
      <c r="F21" s="218">
        <f t="shared" si="0"/>
        <v>6.3000255497536173E-4</v>
      </c>
      <c r="G21" s="218">
        <f>(F21+F22)/2</f>
        <v>6.8908726219956882E-4</v>
      </c>
    </row>
    <row r="22" spans="1:7">
      <c r="A22" s="207"/>
      <c r="B22" s="184" t="s">
        <v>87</v>
      </c>
      <c r="C22" s="201">
        <v>18280</v>
      </c>
      <c r="D22" s="202">
        <v>76455</v>
      </c>
      <c r="E22" s="202">
        <v>102189073</v>
      </c>
      <c r="F22" s="187">
        <f t="shared" si="0"/>
        <v>7.481719694237759E-4</v>
      </c>
    </row>
    <row r="23" spans="1:7" s="188" customFormat="1">
      <c r="A23" s="188" t="s">
        <v>9</v>
      </c>
      <c r="B23" s="188" t="s">
        <v>78</v>
      </c>
      <c r="C23" s="189">
        <v>22809</v>
      </c>
      <c r="D23" s="190">
        <v>118999</v>
      </c>
      <c r="E23" s="190">
        <v>151200747</v>
      </c>
      <c r="F23" s="191">
        <f t="shared" si="0"/>
        <v>7.8702653499456582E-4</v>
      </c>
      <c r="G23" s="191">
        <v>7.8702653499456582E-4</v>
      </c>
    </row>
    <row r="24" spans="1:7" s="192" customFormat="1">
      <c r="A24" s="203" t="s">
        <v>44</v>
      </c>
      <c r="B24" s="192" t="s">
        <v>73</v>
      </c>
      <c r="C24" s="193">
        <v>124378</v>
      </c>
      <c r="D24" s="194">
        <v>895000</v>
      </c>
      <c r="E24" s="194">
        <v>969258148</v>
      </c>
      <c r="F24" s="195">
        <f t="shared" si="0"/>
        <v>9.233866146462356E-4</v>
      </c>
      <c r="G24" s="195">
        <f>(F24+F25+F26+F27+F28)/5</f>
        <v>1.0168929146069925E-3</v>
      </c>
    </row>
    <row r="25" spans="1:7">
      <c r="B25" s="184" t="s">
        <v>92</v>
      </c>
      <c r="C25" s="201">
        <v>40188</v>
      </c>
      <c r="D25" s="202">
        <v>293000</v>
      </c>
      <c r="E25" s="202">
        <v>273252966</v>
      </c>
      <c r="F25" s="187">
        <f t="shared" si="0"/>
        <v>1.0722664946297418E-3</v>
      </c>
    </row>
    <row r="26" spans="1:7" s="223" customFormat="1">
      <c r="B26" s="223" t="s">
        <v>110</v>
      </c>
      <c r="C26" s="224">
        <v>35243</v>
      </c>
      <c r="D26" s="225">
        <v>268536</v>
      </c>
      <c r="E26" s="225">
        <v>222830343</v>
      </c>
      <c r="F26" s="226">
        <f t="shared" si="0"/>
        <v>1.2051141526986744E-3</v>
      </c>
      <c r="G26" s="226"/>
    </row>
    <row r="27" spans="1:7">
      <c r="B27" s="184" t="s">
        <v>125</v>
      </c>
      <c r="C27" s="201">
        <v>25794</v>
      </c>
      <c r="D27" s="202">
        <v>138400</v>
      </c>
      <c r="E27" s="202">
        <v>129660070</v>
      </c>
      <c r="F27" s="187">
        <f t="shared" si="0"/>
        <v>1.067406488366079E-3</v>
      </c>
    </row>
    <row r="28" spans="1:7">
      <c r="A28" s="207"/>
      <c r="B28" s="184" t="s">
        <v>128</v>
      </c>
      <c r="C28" s="201">
        <v>9917</v>
      </c>
      <c r="D28" s="202">
        <v>208000</v>
      </c>
      <c r="E28" s="202">
        <v>254811146</v>
      </c>
      <c r="F28" s="187">
        <f t="shared" si="0"/>
        <v>8.1629082269423176E-4</v>
      </c>
    </row>
    <row r="29" spans="1:7" s="188" customFormat="1">
      <c r="A29" s="188" t="s">
        <v>18</v>
      </c>
      <c r="B29" s="188" t="s">
        <v>98</v>
      </c>
      <c r="C29" s="189">
        <v>36470</v>
      </c>
      <c r="D29" s="190">
        <v>169652</v>
      </c>
      <c r="E29" s="190">
        <v>179363037</v>
      </c>
      <c r="F29" s="191">
        <f t="shared" si="0"/>
        <v>9.4585820377249741E-4</v>
      </c>
      <c r="G29" s="191">
        <v>9.4585820377249741E-4</v>
      </c>
    </row>
    <row r="30" spans="1:7" s="192" customFormat="1">
      <c r="A30" s="192" t="s">
        <v>24</v>
      </c>
      <c r="B30" s="192" t="s">
        <v>79</v>
      </c>
      <c r="C30" s="193">
        <v>45145</v>
      </c>
      <c r="D30" s="194">
        <v>793240</v>
      </c>
      <c r="E30" s="194">
        <v>431778577</v>
      </c>
      <c r="F30" s="195">
        <f t="shared" si="0"/>
        <v>1.837145338500664E-3</v>
      </c>
      <c r="G30" s="195">
        <v>1.837145338500664E-3</v>
      </c>
    </row>
    <row r="31" spans="1:7" s="219" customFormat="1">
      <c r="A31" s="219" t="s">
        <v>4</v>
      </c>
      <c r="B31" s="219" t="s">
        <v>67</v>
      </c>
      <c r="C31" s="220">
        <v>11502</v>
      </c>
      <c r="D31" s="221">
        <v>45000</v>
      </c>
      <c r="E31" s="221">
        <v>58697723</v>
      </c>
      <c r="F31" s="222">
        <f t="shared" si="0"/>
        <v>7.6663961905302526E-4</v>
      </c>
      <c r="G31" s="222">
        <v>7.6663961905302526E-4</v>
      </c>
    </row>
    <row r="32" spans="1:7" s="192" customFormat="1">
      <c r="A32" s="192" t="s">
        <v>43</v>
      </c>
      <c r="B32" s="192" t="s">
        <v>80</v>
      </c>
      <c r="C32" s="193">
        <v>189614</v>
      </c>
      <c r="D32" s="194">
        <v>975941</v>
      </c>
      <c r="E32" s="194">
        <v>1574456888</v>
      </c>
      <c r="F32" s="195">
        <f t="shared" si="0"/>
        <v>6.1985882715386237E-4</v>
      </c>
      <c r="G32" s="195">
        <v>6.1985882715386237E-4</v>
      </c>
    </row>
    <row r="33" spans="1:7" s="203" customFormat="1">
      <c r="A33" s="203" t="s">
        <v>3</v>
      </c>
      <c r="B33" s="203" t="s">
        <v>83</v>
      </c>
      <c r="C33" s="204">
        <v>10722</v>
      </c>
      <c r="D33" s="205">
        <v>40000</v>
      </c>
      <c r="E33" s="205">
        <v>54981838</v>
      </c>
      <c r="F33" s="206">
        <f t="shared" si="0"/>
        <v>7.2751296528137169E-4</v>
      </c>
      <c r="G33" s="206">
        <v>7.2751296528137169E-4</v>
      </c>
    </row>
    <row r="34" spans="1:7" s="192" customFormat="1">
      <c r="A34" s="192" t="s">
        <v>45</v>
      </c>
      <c r="B34" s="192" t="s">
        <v>81</v>
      </c>
      <c r="C34" s="193">
        <v>249087</v>
      </c>
      <c r="D34" s="194">
        <v>1301165</v>
      </c>
      <c r="E34" s="194">
        <v>1537579157</v>
      </c>
      <c r="F34" s="195">
        <f t="shared" si="0"/>
        <v>8.4624261071457796E-4</v>
      </c>
      <c r="G34" s="195">
        <v>8.4624261071457796E-4</v>
      </c>
    </row>
    <row r="35" spans="1:7" s="192" customFormat="1">
      <c r="A35" s="192" t="s">
        <v>41</v>
      </c>
      <c r="B35" s="192" t="s">
        <v>76</v>
      </c>
      <c r="C35" s="193">
        <v>20407</v>
      </c>
      <c r="D35" s="194">
        <v>78600</v>
      </c>
      <c r="E35" s="194">
        <v>99150622</v>
      </c>
      <c r="F35" s="195">
        <f t="shared" si="0"/>
        <v>7.9273330226813912E-4</v>
      </c>
      <c r="G35" s="195">
        <f>(F35+F36)/2</f>
        <v>1.4051515304322358E-3</v>
      </c>
    </row>
    <row r="36" spans="1:7" s="223" customFormat="1">
      <c r="B36" s="223" t="s">
        <v>86</v>
      </c>
      <c r="C36" s="224">
        <v>133928</v>
      </c>
      <c r="D36" s="225">
        <v>2270135</v>
      </c>
      <c r="E36" s="225">
        <v>1125182904</v>
      </c>
      <c r="F36" s="226">
        <f t="shared" si="0"/>
        <v>2.0175697585963323E-3</v>
      </c>
      <c r="G36" s="226"/>
    </row>
    <row r="37" spans="1:7" s="196" customFormat="1">
      <c r="A37" s="196" t="s">
        <v>13</v>
      </c>
      <c r="B37" s="196" t="s">
        <v>91</v>
      </c>
      <c r="C37" s="197">
        <v>10435</v>
      </c>
      <c r="D37" s="198">
        <v>34858</v>
      </c>
      <c r="E37" s="198">
        <v>77908199</v>
      </c>
      <c r="F37" s="199">
        <f t="shared" si="0"/>
        <v>4.4742402529417987E-4</v>
      </c>
      <c r="G37" s="199">
        <f>(F37+F38)/2</f>
        <v>5.9209582770365871E-4</v>
      </c>
    </row>
    <row r="38" spans="1:7">
      <c r="A38" s="207"/>
      <c r="B38" s="184" t="s">
        <v>107</v>
      </c>
      <c r="C38" s="201">
        <v>22044</v>
      </c>
      <c r="D38" s="202">
        <v>71300</v>
      </c>
      <c r="E38" s="202">
        <v>96774067</v>
      </c>
      <c r="F38" s="187">
        <f t="shared" si="0"/>
        <v>7.367676301131376E-4</v>
      </c>
    </row>
    <row r="39" spans="1:7" s="188" customFormat="1">
      <c r="A39" s="188" t="s">
        <v>20</v>
      </c>
      <c r="B39" s="188" t="s">
        <v>93</v>
      </c>
      <c r="C39" s="189">
        <v>41957</v>
      </c>
      <c r="D39" s="190">
        <v>244700</v>
      </c>
      <c r="E39" s="190">
        <v>307168607</v>
      </c>
      <c r="F39" s="191">
        <f t="shared" si="0"/>
        <v>7.9663088747868038E-4</v>
      </c>
      <c r="G39" s="191">
        <v>7.9663088747868038E-4</v>
      </c>
    </row>
    <row r="40" spans="1:7" s="192" customFormat="1">
      <c r="A40" s="192" t="s">
        <v>32</v>
      </c>
      <c r="B40" s="192" t="s">
        <v>90</v>
      </c>
      <c r="C40" s="193">
        <v>65168</v>
      </c>
      <c r="D40" s="194">
        <v>210000</v>
      </c>
      <c r="E40" s="194">
        <v>349521479</v>
      </c>
      <c r="F40" s="195">
        <f t="shared" si="0"/>
        <v>6.0082144479595774E-4</v>
      </c>
      <c r="G40" s="195">
        <v>6.0082144479595774E-4</v>
      </c>
    </row>
    <row r="41" spans="1:7" s="219" customFormat="1">
      <c r="A41" s="219" t="s">
        <v>39</v>
      </c>
      <c r="B41" s="219" t="s">
        <v>97</v>
      </c>
      <c r="C41" s="220">
        <v>77690</v>
      </c>
      <c r="D41" s="221">
        <v>381825</v>
      </c>
      <c r="E41" s="221">
        <v>608591671</v>
      </c>
      <c r="F41" s="222">
        <f t="shared" si="0"/>
        <v>6.273911034185021E-4</v>
      </c>
      <c r="G41" s="222">
        <f>(F41+F42)/2</f>
        <v>6.9013771591918001E-4</v>
      </c>
    </row>
    <row r="42" spans="1:7">
      <c r="B42" s="184" t="s">
        <v>85</v>
      </c>
      <c r="C42" s="201">
        <v>22964</v>
      </c>
      <c r="D42" s="202">
        <v>72500</v>
      </c>
      <c r="E42" s="202">
        <v>96296333</v>
      </c>
      <c r="F42" s="187">
        <f t="shared" si="0"/>
        <v>7.5288432841985793E-4</v>
      </c>
    </row>
    <row r="43" spans="1:7" s="196" customFormat="1">
      <c r="A43" s="196" t="s">
        <v>27</v>
      </c>
      <c r="B43" s="196" t="s">
        <v>99</v>
      </c>
      <c r="C43" s="197">
        <v>33549</v>
      </c>
      <c r="D43" s="198">
        <v>79825</v>
      </c>
      <c r="E43" s="198">
        <v>204300790</v>
      </c>
      <c r="F43" s="199">
        <f t="shared" si="0"/>
        <v>3.9072291399362675E-4</v>
      </c>
      <c r="G43" s="199">
        <f>(F43+F44+F45)/3</f>
        <v>8.0423613591698541E-4</v>
      </c>
    </row>
    <row r="44" spans="1:7">
      <c r="A44" s="207" t="s">
        <v>27</v>
      </c>
      <c r="B44" s="184" t="s">
        <v>95</v>
      </c>
      <c r="C44" s="201">
        <v>13520</v>
      </c>
      <c r="D44" s="202">
        <v>97500</v>
      </c>
      <c r="E44" s="202">
        <v>94457444</v>
      </c>
      <c r="F44" s="187">
        <f t="shared" si="0"/>
        <v>1.0322108652442469E-3</v>
      </c>
    </row>
    <row r="45" spans="1:7" s="207" customFormat="1">
      <c r="A45" s="207" t="s">
        <v>27</v>
      </c>
      <c r="B45" s="207" t="s">
        <v>75</v>
      </c>
      <c r="C45" s="208">
        <v>8340</v>
      </c>
      <c r="D45" s="209">
        <v>50500</v>
      </c>
      <c r="E45" s="209">
        <v>51021716</v>
      </c>
      <c r="F45" s="210">
        <f t="shared" si="0"/>
        <v>9.8977462851308263E-4</v>
      </c>
      <c r="G45" s="210"/>
    </row>
    <row r="46" spans="1:7" s="215" customFormat="1">
      <c r="A46" s="215" t="s">
        <v>228</v>
      </c>
      <c r="B46" s="215" t="s">
        <v>80</v>
      </c>
      <c r="C46" s="216">
        <v>189614</v>
      </c>
      <c r="D46" s="217">
        <v>55000</v>
      </c>
      <c r="E46" s="217">
        <v>1574456888</v>
      </c>
      <c r="F46" s="218">
        <f t="shared" si="0"/>
        <v>3.4932680862329207E-5</v>
      </c>
      <c r="G46" s="218">
        <v>3.4932680862329207E-5</v>
      </c>
    </row>
    <row r="47" spans="1:7" s="200" customFormat="1">
      <c r="C47" s="211"/>
      <c r="D47" s="212"/>
      <c r="E47" s="212"/>
      <c r="F47" s="213"/>
      <c r="G47" s="213"/>
    </row>
    <row r="48" spans="1:7" s="200" customFormat="1">
      <c r="A48" s="214" t="s">
        <v>779</v>
      </c>
      <c r="C48" s="211"/>
      <c r="D48" s="212"/>
      <c r="E48" s="212"/>
      <c r="F48" s="213"/>
      <c r="G48" s="213"/>
    </row>
    <row r="49" spans="1:7" s="200" customFormat="1">
      <c r="A49" s="200" t="s">
        <v>724</v>
      </c>
      <c r="C49" s="211"/>
      <c r="D49" s="212"/>
      <c r="E49" s="212"/>
      <c r="F49" s="213"/>
      <c r="G49" s="213"/>
    </row>
    <row r="50" spans="1:7" s="196" customFormat="1">
      <c r="A50" s="196" t="s">
        <v>35</v>
      </c>
      <c r="B50" s="196" t="s">
        <v>101</v>
      </c>
      <c r="C50" s="197">
        <v>79758</v>
      </c>
      <c r="D50" s="198">
        <v>791611</v>
      </c>
      <c r="E50" s="198">
        <v>763086388</v>
      </c>
      <c r="F50" s="199">
        <f t="shared" si="0"/>
        <v>1.0373805802967619E-3</v>
      </c>
      <c r="G50" s="199">
        <v>1.0373805802967619E-3</v>
      </c>
    </row>
    <row r="51" spans="1:7" s="192" customFormat="1">
      <c r="A51" s="192" t="s">
        <v>163</v>
      </c>
      <c r="B51" s="192" t="s">
        <v>116</v>
      </c>
      <c r="C51" s="193">
        <v>9740</v>
      </c>
      <c r="D51" s="194">
        <v>33250</v>
      </c>
      <c r="E51" s="194">
        <v>46893763</v>
      </c>
      <c r="F51" s="195">
        <f t="shared" si="0"/>
        <v>7.0904951688351386E-4</v>
      </c>
      <c r="G51" s="195">
        <v>7.0904951688351386E-4</v>
      </c>
    </row>
    <row r="52" spans="1:7" s="192" customFormat="1">
      <c r="A52" s="192" t="s">
        <v>15</v>
      </c>
      <c r="B52" s="192" t="s">
        <v>103</v>
      </c>
      <c r="C52" s="193">
        <v>35442</v>
      </c>
      <c r="D52" s="194">
        <v>129000</v>
      </c>
      <c r="E52" s="194">
        <v>153526369</v>
      </c>
      <c r="F52" s="195">
        <f t="shared" si="0"/>
        <v>8.4024653771366147E-4</v>
      </c>
      <c r="G52" s="195">
        <v>8.4024653771366147E-4</v>
      </c>
    </row>
    <row r="53" spans="1:7" s="192" customFormat="1">
      <c r="A53" s="203" t="s">
        <v>36</v>
      </c>
      <c r="B53" s="192" t="s">
        <v>94</v>
      </c>
      <c r="C53" s="193">
        <v>77706</v>
      </c>
      <c r="D53" s="194">
        <v>798873</v>
      </c>
      <c r="E53" s="194">
        <v>467017357</v>
      </c>
      <c r="F53" s="195">
        <f t="shared" si="0"/>
        <v>1.7105852449077177E-3</v>
      </c>
      <c r="G53" s="195">
        <v>1.7105852449077177E-3</v>
      </c>
    </row>
    <row r="54" spans="1:7" s="219" customFormat="1">
      <c r="A54" s="219" t="s">
        <v>38</v>
      </c>
      <c r="B54" s="219" t="s">
        <v>60</v>
      </c>
      <c r="C54" s="220">
        <v>19673</v>
      </c>
      <c r="D54" s="221">
        <v>185812</v>
      </c>
      <c r="E54" s="221">
        <v>205891087</v>
      </c>
      <c r="F54" s="222">
        <f t="shared" si="0"/>
        <v>9.0247714317035974E-4</v>
      </c>
      <c r="G54" s="222">
        <f>(F54+F55+F56+F57+F58)/5</f>
        <v>1.2027145748041068E-3</v>
      </c>
    </row>
    <row r="55" spans="1:7">
      <c r="B55" s="184" t="s">
        <v>82</v>
      </c>
      <c r="C55" s="201">
        <v>21347</v>
      </c>
      <c r="D55" s="202">
        <v>117760</v>
      </c>
      <c r="E55" s="202">
        <v>93061953</v>
      </c>
      <c r="F55" s="187">
        <f t="shared" si="0"/>
        <v>1.2653936029045081E-3</v>
      </c>
    </row>
    <row r="56" spans="1:7" s="207" customFormat="1">
      <c r="B56" s="207" t="s">
        <v>96</v>
      </c>
      <c r="C56" s="208">
        <v>21820</v>
      </c>
      <c r="D56" s="209">
        <v>124500</v>
      </c>
      <c r="E56" s="209">
        <v>100200678</v>
      </c>
      <c r="F56" s="210">
        <f t="shared" si="0"/>
        <v>1.2425065626801447E-3</v>
      </c>
      <c r="G56" s="210"/>
    </row>
    <row r="57" spans="1:7">
      <c r="B57" s="184" t="s">
        <v>105</v>
      </c>
      <c r="C57" s="201">
        <v>11935</v>
      </c>
      <c r="D57" s="202">
        <v>92879</v>
      </c>
      <c r="E57" s="202">
        <v>52986726</v>
      </c>
      <c r="F57" s="187">
        <f t="shared" si="0"/>
        <v>1.752872974261516E-3</v>
      </c>
    </row>
    <row r="58" spans="1:7">
      <c r="B58" s="184" t="s">
        <v>136</v>
      </c>
      <c r="C58" s="201">
        <v>19911</v>
      </c>
      <c r="D58" s="202">
        <v>90666</v>
      </c>
      <c r="E58" s="202">
        <v>106625416</v>
      </c>
      <c r="F58" s="187">
        <f t="shared" si="0"/>
        <v>8.5032259100400608E-4</v>
      </c>
    </row>
    <row r="59" spans="1:7" s="215" customFormat="1">
      <c r="A59" s="215" t="s">
        <v>372</v>
      </c>
      <c r="B59" s="215" t="s">
        <v>57</v>
      </c>
      <c r="C59" s="216">
        <v>33233</v>
      </c>
      <c r="D59" s="217">
        <v>0</v>
      </c>
      <c r="E59" s="217">
        <v>192532857</v>
      </c>
      <c r="F59" s="218">
        <f t="shared" si="0"/>
        <v>0</v>
      </c>
      <c r="G59" s="218">
        <f>(F59+F60)/2</f>
        <v>6.6809624416334413E-4</v>
      </c>
    </row>
    <row r="60" spans="1:7">
      <c r="A60" s="200"/>
      <c r="B60" s="184" t="s">
        <v>135</v>
      </c>
      <c r="C60" s="201">
        <v>10241</v>
      </c>
      <c r="D60" s="202">
        <v>72000</v>
      </c>
      <c r="E60" s="202">
        <v>53884452</v>
      </c>
      <c r="F60" s="187">
        <f t="shared" si="0"/>
        <v>1.3361924883266883E-3</v>
      </c>
    </row>
    <row r="61" spans="1:7" s="196" customFormat="1">
      <c r="A61" s="188" t="s">
        <v>11</v>
      </c>
      <c r="B61" s="196" t="s">
        <v>106</v>
      </c>
      <c r="C61" s="197">
        <v>29134</v>
      </c>
      <c r="D61" s="198">
        <v>132547</v>
      </c>
      <c r="E61" s="198">
        <v>119080402</v>
      </c>
      <c r="F61" s="199">
        <f t="shared" si="0"/>
        <v>1.1130882813109751E-3</v>
      </c>
      <c r="G61" s="199">
        <v>1.1130882813109751E-3</v>
      </c>
    </row>
    <row r="62" spans="1:7" s="192" customFormat="1">
      <c r="A62" s="192" t="s">
        <v>40</v>
      </c>
      <c r="B62" s="192" t="s">
        <v>58</v>
      </c>
      <c r="C62" s="193">
        <v>34930</v>
      </c>
      <c r="D62" s="194">
        <v>120510</v>
      </c>
      <c r="E62" s="194">
        <v>171831674</v>
      </c>
      <c r="F62" s="195">
        <f t="shared" si="0"/>
        <v>7.0132588011684034E-4</v>
      </c>
      <c r="G62" s="195">
        <f>(F62+F63+F64+F65)/4</f>
        <v>8.853309297728487E-4</v>
      </c>
    </row>
    <row r="63" spans="1:7">
      <c r="B63" s="184" t="s">
        <v>115</v>
      </c>
      <c r="C63" s="201">
        <v>25581</v>
      </c>
      <c r="D63" s="202">
        <v>87000</v>
      </c>
      <c r="E63" s="202">
        <v>98757853</v>
      </c>
      <c r="F63" s="187">
        <f t="shared" si="0"/>
        <v>8.8094260210375369E-4</v>
      </c>
    </row>
    <row r="64" spans="1:7" s="223" customFormat="1">
      <c r="B64" s="223" t="s">
        <v>126</v>
      </c>
      <c r="C64" s="224">
        <v>20920</v>
      </c>
      <c r="D64" s="225">
        <v>110000</v>
      </c>
      <c r="E64" s="225">
        <v>93962356</v>
      </c>
      <c r="F64" s="226">
        <f t="shared" si="0"/>
        <v>1.17068158657069E-3</v>
      </c>
      <c r="G64" s="226"/>
    </row>
    <row r="65" spans="1:7">
      <c r="B65" s="184" t="s">
        <v>127</v>
      </c>
      <c r="C65" s="201">
        <v>18966</v>
      </c>
      <c r="D65" s="202">
        <v>91980</v>
      </c>
      <c r="E65" s="202">
        <v>116670566</v>
      </c>
      <c r="F65" s="187">
        <f t="shared" si="0"/>
        <v>7.8837365030011083E-4</v>
      </c>
    </row>
    <row r="66" spans="1:7" s="196" customFormat="1">
      <c r="A66" s="196" t="s">
        <v>5</v>
      </c>
      <c r="B66" s="196" t="s">
        <v>108</v>
      </c>
      <c r="C66" s="197">
        <v>12318</v>
      </c>
      <c r="D66" s="198">
        <v>60598</v>
      </c>
      <c r="E66" s="198">
        <v>59861880</v>
      </c>
      <c r="F66" s="199">
        <f t="shared" si="0"/>
        <v>1.0122969743015088E-3</v>
      </c>
      <c r="G66" s="199">
        <v>1.0122969743015088E-3</v>
      </c>
    </row>
    <row r="67" spans="1:7" s="192" customFormat="1">
      <c r="A67" s="203" t="s">
        <v>25</v>
      </c>
      <c r="B67" s="192" t="s">
        <v>111</v>
      </c>
      <c r="C67" s="193">
        <v>50894</v>
      </c>
      <c r="D67" s="194">
        <v>230000</v>
      </c>
      <c r="E67" s="194">
        <v>263763829</v>
      </c>
      <c r="F67" s="195">
        <f t="shared" si="0"/>
        <v>8.7199219419884899E-4</v>
      </c>
      <c r="G67" s="195">
        <v>8.7199219419884899E-4</v>
      </c>
    </row>
    <row r="68" spans="1:7" s="192" customFormat="1">
      <c r="A68" s="192" t="s">
        <v>33</v>
      </c>
      <c r="B68" s="192" t="s">
        <v>59</v>
      </c>
      <c r="C68" s="193">
        <v>13594</v>
      </c>
      <c r="D68" s="194">
        <v>75003</v>
      </c>
      <c r="E68" s="194">
        <v>85488953</v>
      </c>
      <c r="F68" s="195">
        <f t="shared" si="0"/>
        <v>8.7734142679230149E-4</v>
      </c>
      <c r="G68" s="195">
        <f>(F68+F69+F70)/3</f>
        <v>1.0906029514457744E-3</v>
      </c>
    </row>
    <row r="69" spans="1:7" s="223" customFormat="1">
      <c r="B69" s="223" t="s">
        <v>113</v>
      </c>
      <c r="C69" s="224">
        <v>38935</v>
      </c>
      <c r="D69" s="225">
        <v>278209</v>
      </c>
      <c r="E69" s="225">
        <v>200069065</v>
      </c>
      <c r="F69" s="226">
        <f t="shared" si="0"/>
        <v>1.3905648032093317E-3</v>
      </c>
      <c r="G69" s="226"/>
    </row>
    <row r="70" spans="1:7" s="207" customFormat="1">
      <c r="B70" s="207" t="s">
        <v>130</v>
      </c>
      <c r="C70" s="208">
        <v>15191</v>
      </c>
      <c r="D70" s="209">
        <v>75373</v>
      </c>
      <c r="E70" s="209">
        <v>75079991</v>
      </c>
      <c r="F70" s="210">
        <f t="shared" si="0"/>
        <v>1.0039026243356902E-3</v>
      </c>
      <c r="G70" s="210"/>
    </row>
    <row r="71" spans="1:7" s="196" customFormat="1">
      <c r="A71" s="196" t="s">
        <v>28</v>
      </c>
      <c r="B71" s="196" t="s">
        <v>72</v>
      </c>
      <c r="C71" s="197">
        <v>20177</v>
      </c>
      <c r="D71" s="198">
        <v>69000</v>
      </c>
      <c r="E71" s="198">
        <v>142078060</v>
      </c>
      <c r="F71" s="199">
        <f t="shared" si="0"/>
        <v>4.8564852307245751E-4</v>
      </c>
      <c r="G71" s="199">
        <f>(F71+F72+F73+F74)/4</f>
        <v>6.7365800825993879E-4</v>
      </c>
    </row>
    <row r="72" spans="1:7">
      <c r="B72" s="184" t="s">
        <v>77</v>
      </c>
      <c r="C72" s="201">
        <v>13169</v>
      </c>
      <c r="D72" s="202">
        <v>33000</v>
      </c>
      <c r="E72" s="202">
        <v>67874005</v>
      </c>
      <c r="F72" s="187">
        <f t="shared" si="0"/>
        <v>4.861949725819185E-4</v>
      </c>
    </row>
    <row r="73" spans="1:7">
      <c r="A73" s="207"/>
      <c r="B73" s="184" t="s">
        <v>112</v>
      </c>
      <c r="C73" s="201">
        <v>12288</v>
      </c>
      <c r="D73" s="202">
        <v>78994</v>
      </c>
      <c r="E73" s="202">
        <v>72479287</v>
      </c>
      <c r="F73" s="187">
        <f t="shared" si="0"/>
        <v>1.0898837898336389E-3</v>
      </c>
    </row>
    <row r="74" spans="1:7" s="223" customFormat="1">
      <c r="B74" s="223" t="s">
        <v>122</v>
      </c>
      <c r="C74" s="224">
        <v>14206</v>
      </c>
      <c r="D74" s="225">
        <v>46840</v>
      </c>
      <c r="E74" s="225">
        <v>74007977</v>
      </c>
      <c r="F74" s="226">
        <f t="shared" ref="F74:F92" si="1">(D74/E74)</f>
        <v>6.3290474755174023E-4</v>
      </c>
      <c r="G74" s="226"/>
    </row>
    <row r="75" spans="1:7" s="196" customFormat="1">
      <c r="A75" s="196" t="s">
        <v>17</v>
      </c>
      <c r="B75" s="196" t="s">
        <v>84</v>
      </c>
      <c r="C75" s="197">
        <v>2016</v>
      </c>
      <c r="D75" s="198">
        <v>21225</v>
      </c>
      <c r="E75" s="198">
        <v>22583428</v>
      </c>
      <c r="F75" s="199">
        <f t="shared" si="1"/>
        <v>9.3984845879022442E-4</v>
      </c>
      <c r="G75" s="199">
        <f>(F75+F76+F77)/3</f>
        <v>9.6257306825374737E-4</v>
      </c>
    </row>
    <row r="76" spans="1:7" s="207" customFormat="1">
      <c r="B76" s="207" t="s">
        <v>119</v>
      </c>
      <c r="C76" s="208">
        <v>6224</v>
      </c>
      <c r="D76" s="209">
        <v>33351</v>
      </c>
      <c r="E76" s="209">
        <v>38833897</v>
      </c>
      <c r="F76" s="210">
        <f t="shared" si="1"/>
        <v>8.588115686664153E-4</v>
      </c>
      <c r="G76" s="210"/>
    </row>
    <row r="77" spans="1:7">
      <c r="B77" s="184" t="s">
        <v>138</v>
      </c>
      <c r="C77" s="201">
        <v>28272</v>
      </c>
      <c r="D77" s="202">
        <v>155000</v>
      </c>
      <c r="E77" s="202">
        <v>142324681</v>
      </c>
      <c r="F77" s="187">
        <f t="shared" si="1"/>
        <v>1.0890591773046025E-3</v>
      </c>
    </row>
    <row r="78" spans="1:7" s="196" customFormat="1">
      <c r="A78" s="196" t="s">
        <v>161</v>
      </c>
      <c r="B78" s="196" t="s">
        <v>89</v>
      </c>
      <c r="C78" s="197">
        <v>13399</v>
      </c>
      <c r="D78" s="198">
        <v>82500</v>
      </c>
      <c r="E78" s="198">
        <v>68915399</v>
      </c>
      <c r="F78" s="199">
        <f t="shared" si="1"/>
        <v>1.1971199644363955E-3</v>
      </c>
      <c r="G78" s="199">
        <f>(F78+F79)/2</f>
        <v>1.2777672926230416E-3</v>
      </c>
    </row>
    <row r="79" spans="1:7" s="223" customFormat="1">
      <c r="B79" s="223" t="s">
        <v>102</v>
      </c>
      <c r="C79" s="224">
        <v>25090</v>
      </c>
      <c r="D79" s="225">
        <v>166000</v>
      </c>
      <c r="E79" s="225">
        <v>122201276</v>
      </c>
      <c r="F79" s="226">
        <f t="shared" si="1"/>
        <v>1.3584146208096878E-3</v>
      </c>
      <c r="G79" s="226"/>
    </row>
    <row r="80" spans="1:7" s="196" customFormat="1">
      <c r="A80" s="196" t="s">
        <v>162</v>
      </c>
      <c r="B80" s="196" t="s">
        <v>109</v>
      </c>
      <c r="C80" s="197">
        <v>42573</v>
      </c>
      <c r="D80" s="198">
        <v>138772</v>
      </c>
      <c r="E80" s="198">
        <v>241877141</v>
      </c>
      <c r="F80" s="199">
        <f t="shared" si="1"/>
        <v>5.7372928845723372E-4</v>
      </c>
      <c r="G80" s="199">
        <v>5.7372928845723372E-4</v>
      </c>
    </row>
    <row r="81" spans="1:7" s="192" customFormat="1">
      <c r="A81" s="192" t="s">
        <v>14</v>
      </c>
      <c r="B81" s="192" t="s">
        <v>123</v>
      </c>
      <c r="C81" s="193">
        <v>33374</v>
      </c>
      <c r="D81" s="194">
        <v>213344</v>
      </c>
      <c r="E81" s="194">
        <v>140924000</v>
      </c>
      <c r="F81" s="195">
        <f t="shared" si="1"/>
        <v>1.5138940137946694E-3</v>
      </c>
      <c r="G81" s="195">
        <v>1.5138940137946694E-3</v>
      </c>
    </row>
    <row r="82" spans="1:7" s="203" customFormat="1">
      <c r="A82" s="203" t="s">
        <v>7</v>
      </c>
      <c r="B82" s="203" t="s">
        <v>124</v>
      </c>
      <c r="C82" s="204">
        <v>14394</v>
      </c>
      <c r="D82" s="205">
        <v>50417</v>
      </c>
      <c r="E82" s="205">
        <v>77361877</v>
      </c>
      <c r="F82" s="206">
        <f t="shared" si="1"/>
        <v>6.5170342234586683E-4</v>
      </c>
      <c r="G82" s="206">
        <v>6.5170342234586683E-4</v>
      </c>
    </row>
    <row r="83" spans="1:7" s="192" customFormat="1">
      <c r="A83" s="192" t="s">
        <v>34</v>
      </c>
      <c r="B83" s="192" t="s">
        <v>74</v>
      </c>
      <c r="C83" s="193">
        <v>74386</v>
      </c>
      <c r="D83" s="194">
        <v>597170</v>
      </c>
      <c r="E83" s="194">
        <v>393508613</v>
      </c>
      <c r="F83" s="195">
        <f t="shared" si="1"/>
        <v>1.5175525522741226E-3</v>
      </c>
      <c r="G83" s="195">
        <v>1.5175525522741226E-3</v>
      </c>
    </row>
    <row r="84" spans="1:7" s="219" customFormat="1">
      <c r="A84" s="219" t="s">
        <v>37</v>
      </c>
      <c r="B84" s="219" t="s">
        <v>66</v>
      </c>
      <c r="C84" s="220">
        <v>9661</v>
      </c>
      <c r="D84" s="221">
        <v>42000</v>
      </c>
      <c r="E84" s="221">
        <v>108826589</v>
      </c>
      <c r="F84" s="222">
        <f t="shared" si="1"/>
        <v>3.8593509532858737E-4</v>
      </c>
      <c r="G84" s="222">
        <f>(F84+F85+F86+F87)/4</f>
        <v>4.7971894949832894E-4</v>
      </c>
    </row>
    <row r="85" spans="1:7">
      <c r="A85" s="207"/>
      <c r="B85" s="184" t="s">
        <v>69</v>
      </c>
      <c r="C85" s="201">
        <v>21625</v>
      </c>
      <c r="D85" s="202">
        <v>61200</v>
      </c>
      <c r="E85" s="202">
        <v>125747352</v>
      </c>
      <c r="F85" s="187">
        <f t="shared" si="1"/>
        <v>4.8669016903035858E-4</v>
      </c>
    </row>
    <row r="86" spans="1:7">
      <c r="B86" s="184" t="s">
        <v>104</v>
      </c>
      <c r="C86" s="201">
        <v>37842</v>
      </c>
      <c r="D86" s="202">
        <v>95000</v>
      </c>
      <c r="E86" s="202">
        <v>212870125</v>
      </c>
      <c r="F86" s="187">
        <f t="shared" si="1"/>
        <v>4.4628150615310628E-4</v>
      </c>
    </row>
    <row r="87" spans="1:7">
      <c r="B87" s="184" t="s">
        <v>134</v>
      </c>
      <c r="C87" s="201">
        <v>10159</v>
      </c>
      <c r="D87" s="202">
        <v>34000</v>
      </c>
      <c r="E87" s="202">
        <v>56669592</v>
      </c>
      <c r="F87" s="187">
        <f t="shared" si="1"/>
        <v>5.9996902748126369E-4</v>
      </c>
      <c r="G87" s="187">
        <v>5.9996902748126369E-4</v>
      </c>
    </row>
    <row r="88" spans="1:7" s="188" customFormat="1">
      <c r="A88" s="188" t="s">
        <v>10</v>
      </c>
      <c r="B88" s="188" t="s">
        <v>129</v>
      </c>
      <c r="C88" s="189">
        <v>26113</v>
      </c>
      <c r="D88" s="190">
        <v>119913</v>
      </c>
      <c r="E88" s="190">
        <v>141096005</v>
      </c>
      <c r="F88" s="191">
        <f t="shared" si="1"/>
        <v>8.4986814474300669E-4</v>
      </c>
      <c r="G88" s="191">
        <v>8.4986814474300669E-4</v>
      </c>
    </row>
    <row r="89" spans="1:7" s="219" customFormat="1">
      <c r="A89" s="219" t="s">
        <v>26</v>
      </c>
      <c r="B89" s="219" t="s">
        <v>131</v>
      </c>
      <c r="C89" s="220">
        <v>48993</v>
      </c>
      <c r="D89" s="221">
        <v>532665</v>
      </c>
      <c r="E89" s="221">
        <v>474839739</v>
      </c>
      <c r="F89" s="222">
        <f t="shared" si="1"/>
        <v>1.1217784786121282E-3</v>
      </c>
      <c r="G89" s="222">
        <v>1.1217784786121282E-3</v>
      </c>
    </row>
    <row r="90" spans="1:7" s="192" customFormat="1">
      <c r="A90" s="192" t="s">
        <v>31</v>
      </c>
      <c r="B90" s="192" t="s">
        <v>132</v>
      </c>
      <c r="C90" s="193">
        <v>60345</v>
      </c>
      <c r="D90" s="194">
        <v>414287</v>
      </c>
      <c r="E90" s="194">
        <v>341625685</v>
      </c>
      <c r="F90" s="195">
        <f t="shared" si="1"/>
        <v>1.2126927751348673E-3</v>
      </c>
      <c r="G90" s="195">
        <v>1.2126927751348673E-3</v>
      </c>
    </row>
    <row r="91" spans="1:7" s="192" customFormat="1">
      <c r="A91" s="203" t="s">
        <v>8</v>
      </c>
      <c r="B91" s="192" t="s">
        <v>133</v>
      </c>
      <c r="C91" s="193">
        <v>21149</v>
      </c>
      <c r="D91" s="194">
        <v>77220</v>
      </c>
      <c r="E91" s="194">
        <v>114341339</v>
      </c>
      <c r="F91" s="195">
        <f t="shared" si="1"/>
        <v>6.7534629798239457E-4</v>
      </c>
      <c r="G91" s="195">
        <v>6.7534629798239457E-4</v>
      </c>
    </row>
    <row r="92" spans="1:7" s="192" customFormat="1">
      <c r="A92" s="192" t="s">
        <v>6</v>
      </c>
      <c r="B92" s="192" t="s">
        <v>137</v>
      </c>
      <c r="C92" s="193">
        <v>13347</v>
      </c>
      <c r="D92" s="194">
        <v>23100</v>
      </c>
      <c r="E92" s="194">
        <v>142324681</v>
      </c>
      <c r="F92" s="195">
        <f t="shared" si="1"/>
        <v>1.6230494835958915E-4</v>
      </c>
      <c r="G92" s="195">
        <v>1.6230494835958915E-4</v>
      </c>
    </row>
    <row r="94" spans="1:7">
      <c r="A94" s="184" t="s">
        <v>779</v>
      </c>
    </row>
    <row r="95" spans="1:7">
      <c r="A95" s="184" t="s">
        <v>724</v>
      </c>
    </row>
  </sheetData>
  <phoneticPr fontId="0" type="noConversion"/>
  <printOptions horizontalCentered="1"/>
  <pageMargins left="0.75" right="0.75" top="1" bottom="1" header="0.5" footer="0.5"/>
  <pageSetup scale="65" orientation="landscape" r:id="rId1"/>
  <headerFooter alignWithMargins="0">
    <oddHeader xml:space="preserve">&amp;C&amp;"Arial,Bold"&amp;14County Level Funding
 for Public Library System&amp;11
&amp;10(sorted alphabetically by Public Library System)&amp;11 </oddHeader>
    <oddFooter>&amp;L&amp;12Mississippi Public Library Statistics, FY03, County Level Funding by System&amp;R&amp;12Page 11</oddFooter>
  </headerFooter>
  <rowBreaks count="1" manualBreakCount="1">
    <brk id="4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95"/>
  <sheetViews>
    <sheetView topLeftCell="A64" zoomScaleNormal="100" workbookViewId="0">
      <selection activeCell="C93" sqref="C93"/>
    </sheetView>
  </sheetViews>
  <sheetFormatPr defaultRowHeight="14.25"/>
  <cols>
    <col min="1" max="1" width="73.28515625" style="28" bestFit="1" customWidth="1"/>
    <col min="2" max="2" width="15.5703125" style="28" bestFit="1" customWidth="1"/>
    <col min="3" max="3" width="13.42578125" style="48" customWidth="1"/>
    <col min="4" max="4" width="19.85546875" style="30" customWidth="1"/>
    <col min="5" max="5" width="16.140625" style="30" customWidth="1"/>
    <col min="6" max="6" width="17.28515625" style="101" customWidth="1"/>
    <col min="7" max="7" width="12.42578125" style="101" customWidth="1"/>
    <col min="8" max="16384" width="9.140625" style="28"/>
  </cols>
  <sheetData>
    <row r="1" spans="1:7" ht="15">
      <c r="D1" s="98" t="s">
        <v>370</v>
      </c>
      <c r="F1" s="99" t="s">
        <v>364</v>
      </c>
      <c r="G1" s="99"/>
    </row>
    <row r="2" spans="1:7" ht="15">
      <c r="A2" s="29"/>
      <c r="B2" s="29"/>
      <c r="C2" s="79"/>
      <c r="D2" s="98" t="s">
        <v>363</v>
      </c>
      <c r="E2" s="98" t="s">
        <v>723</v>
      </c>
      <c r="F2" s="99" t="s">
        <v>200</v>
      </c>
      <c r="G2" s="99"/>
    </row>
    <row r="3" spans="1:7" ht="15">
      <c r="A3" s="29"/>
      <c r="B3" s="29"/>
      <c r="C3" s="80" t="s">
        <v>778</v>
      </c>
      <c r="D3" s="98" t="s">
        <v>365</v>
      </c>
      <c r="E3" s="98" t="s">
        <v>366</v>
      </c>
      <c r="F3" s="99" t="s">
        <v>367</v>
      </c>
      <c r="G3" s="99"/>
    </row>
    <row r="4" spans="1:7" ht="15">
      <c r="A4" s="29" t="s">
        <v>139</v>
      </c>
      <c r="B4" s="100" t="s">
        <v>220</v>
      </c>
      <c r="C4" s="80" t="s">
        <v>170</v>
      </c>
      <c r="D4" s="98" t="s">
        <v>139</v>
      </c>
      <c r="E4" s="98" t="s">
        <v>383</v>
      </c>
      <c r="F4" s="99" t="s">
        <v>139</v>
      </c>
    </row>
    <row r="6" spans="1:7" s="102" customFormat="1">
      <c r="A6" s="102" t="s">
        <v>372</v>
      </c>
      <c r="B6" s="102" t="s">
        <v>57</v>
      </c>
      <c r="C6" s="103">
        <v>33233</v>
      </c>
      <c r="D6" s="104">
        <v>0</v>
      </c>
      <c r="E6" s="104">
        <v>192532857</v>
      </c>
      <c r="F6" s="105">
        <f t="shared" ref="F6:F36" si="0">(D6/E6)</f>
        <v>0</v>
      </c>
      <c r="G6" s="105"/>
    </row>
    <row r="7" spans="1:7" s="106" customFormat="1">
      <c r="A7" s="106" t="s">
        <v>228</v>
      </c>
      <c r="B7" s="106" t="s">
        <v>80</v>
      </c>
      <c r="C7" s="107">
        <v>189614</v>
      </c>
      <c r="D7" s="108">
        <v>55000</v>
      </c>
      <c r="E7" s="108">
        <v>1574456888</v>
      </c>
      <c r="F7" s="109">
        <f t="shared" si="0"/>
        <v>3.4932680862329207E-5</v>
      </c>
      <c r="G7" s="109"/>
    </row>
    <row r="8" spans="1:7" s="106" customFormat="1">
      <c r="A8" s="106" t="s">
        <v>369</v>
      </c>
      <c r="B8" s="106" t="s">
        <v>137</v>
      </c>
      <c r="C8" s="107">
        <v>13341</v>
      </c>
      <c r="D8" s="108">
        <v>15400</v>
      </c>
      <c r="E8" s="108">
        <v>142324681</v>
      </c>
      <c r="F8" s="109">
        <f t="shared" si="0"/>
        <v>1.0820329890639277E-4</v>
      </c>
      <c r="G8" s="109"/>
    </row>
    <row r="9" spans="1:7" s="106" customFormat="1">
      <c r="A9" s="106" t="s">
        <v>6</v>
      </c>
      <c r="B9" s="106" t="s">
        <v>137</v>
      </c>
      <c r="C9" s="107">
        <v>13341</v>
      </c>
      <c r="D9" s="108">
        <v>23100</v>
      </c>
      <c r="E9" s="108">
        <v>142324681</v>
      </c>
      <c r="F9" s="109">
        <f t="shared" si="0"/>
        <v>1.6230494835958915E-4</v>
      </c>
      <c r="G9" s="109"/>
    </row>
    <row r="10" spans="1:7" s="106" customFormat="1">
      <c r="A10" s="106" t="s">
        <v>37</v>
      </c>
      <c r="B10" s="106" t="s">
        <v>66</v>
      </c>
      <c r="C10" s="107">
        <v>9661</v>
      </c>
      <c r="D10" s="108">
        <v>42000</v>
      </c>
      <c r="E10" s="108">
        <v>108826589</v>
      </c>
      <c r="F10" s="109">
        <f t="shared" si="0"/>
        <v>3.8593509532858737E-4</v>
      </c>
      <c r="G10" s="109"/>
    </row>
    <row r="11" spans="1:7" s="102" customFormat="1">
      <c r="A11" s="102" t="s">
        <v>27</v>
      </c>
      <c r="B11" s="102" t="s">
        <v>99</v>
      </c>
      <c r="C11" s="103">
        <v>33549</v>
      </c>
      <c r="D11" s="104">
        <v>79825</v>
      </c>
      <c r="E11" s="104">
        <v>204300790</v>
      </c>
      <c r="F11" s="105">
        <f t="shared" si="0"/>
        <v>3.9072291399362675E-4</v>
      </c>
      <c r="G11" s="105"/>
    </row>
    <row r="12" spans="1:7">
      <c r="A12" s="106" t="s">
        <v>37</v>
      </c>
      <c r="B12" s="106" t="s">
        <v>104</v>
      </c>
      <c r="C12" s="107">
        <v>37842</v>
      </c>
      <c r="D12" s="108">
        <v>95000</v>
      </c>
      <c r="E12" s="108">
        <v>212870125</v>
      </c>
      <c r="F12" s="109">
        <f t="shared" si="0"/>
        <v>4.4628150615310628E-4</v>
      </c>
    </row>
    <row r="13" spans="1:7">
      <c r="A13" s="106" t="s">
        <v>13</v>
      </c>
      <c r="B13" s="106" t="s">
        <v>91</v>
      </c>
      <c r="C13" s="107">
        <v>10435</v>
      </c>
      <c r="D13" s="108">
        <v>34858</v>
      </c>
      <c r="E13" s="108">
        <v>77908199</v>
      </c>
      <c r="F13" s="109">
        <f t="shared" si="0"/>
        <v>4.4742402529417987E-4</v>
      </c>
    </row>
    <row r="14" spans="1:7">
      <c r="A14" s="106" t="s">
        <v>28</v>
      </c>
      <c r="B14" s="106" t="s">
        <v>72</v>
      </c>
      <c r="C14" s="107">
        <v>20177</v>
      </c>
      <c r="D14" s="108">
        <v>69000</v>
      </c>
      <c r="E14" s="108">
        <v>142078060</v>
      </c>
      <c r="F14" s="109">
        <f t="shared" si="0"/>
        <v>4.8564852307245751E-4</v>
      </c>
    </row>
    <row r="15" spans="1:7" s="106" customFormat="1">
      <c r="A15" s="106" t="s">
        <v>28</v>
      </c>
      <c r="B15" s="106" t="s">
        <v>77</v>
      </c>
      <c r="C15" s="107">
        <v>13169</v>
      </c>
      <c r="D15" s="108">
        <v>33000</v>
      </c>
      <c r="E15" s="108">
        <v>67874005</v>
      </c>
      <c r="F15" s="109">
        <f t="shared" si="0"/>
        <v>4.861949725819185E-4</v>
      </c>
      <c r="G15" s="109"/>
    </row>
    <row r="16" spans="1:7" s="102" customFormat="1">
      <c r="A16" s="102" t="s">
        <v>37</v>
      </c>
      <c r="B16" s="102" t="s">
        <v>69</v>
      </c>
      <c r="C16" s="103">
        <v>21625</v>
      </c>
      <c r="D16" s="104">
        <v>61200</v>
      </c>
      <c r="E16" s="104">
        <v>125747352</v>
      </c>
      <c r="F16" s="105">
        <f t="shared" si="0"/>
        <v>4.8669016903035858E-4</v>
      </c>
      <c r="G16" s="105"/>
    </row>
    <row r="17" spans="1:7" s="110" customFormat="1">
      <c r="A17" s="106" t="s">
        <v>162</v>
      </c>
      <c r="B17" s="106" t="s">
        <v>109</v>
      </c>
      <c r="C17" s="107">
        <v>42573</v>
      </c>
      <c r="D17" s="108">
        <v>138772</v>
      </c>
      <c r="E17" s="108">
        <v>241877141</v>
      </c>
      <c r="F17" s="109">
        <f t="shared" si="0"/>
        <v>5.7372928845723372E-4</v>
      </c>
      <c r="G17" s="109"/>
    </row>
    <row r="18" spans="1:7" s="106" customFormat="1">
      <c r="A18" s="106" t="s">
        <v>37</v>
      </c>
      <c r="B18" s="106" t="s">
        <v>134</v>
      </c>
      <c r="C18" s="107">
        <v>10159</v>
      </c>
      <c r="D18" s="108">
        <v>34000</v>
      </c>
      <c r="E18" s="108">
        <v>56669592</v>
      </c>
      <c r="F18" s="109">
        <f t="shared" si="0"/>
        <v>5.9996902748126369E-4</v>
      </c>
      <c r="G18" s="109"/>
    </row>
    <row r="19" spans="1:7" s="106" customFormat="1">
      <c r="A19" s="106" t="s">
        <v>32</v>
      </c>
      <c r="B19" s="106" t="s">
        <v>90</v>
      </c>
      <c r="C19" s="107">
        <v>65168</v>
      </c>
      <c r="D19" s="108">
        <v>210000</v>
      </c>
      <c r="E19" s="108">
        <v>349521479</v>
      </c>
      <c r="F19" s="109">
        <f t="shared" si="0"/>
        <v>6.0082144479595774E-4</v>
      </c>
      <c r="G19" s="109"/>
    </row>
    <row r="20" spans="1:7" s="106" customFormat="1">
      <c r="A20" s="106" t="s">
        <v>43</v>
      </c>
      <c r="B20" s="106" t="s">
        <v>80</v>
      </c>
      <c r="C20" s="107">
        <v>189614</v>
      </c>
      <c r="D20" s="108">
        <v>975941</v>
      </c>
      <c r="E20" s="108">
        <v>1574456888</v>
      </c>
      <c r="F20" s="109">
        <f t="shared" si="0"/>
        <v>6.1985882715386237E-4</v>
      </c>
      <c r="G20" s="109"/>
    </row>
    <row r="21" spans="1:7" s="102" customFormat="1">
      <c r="A21" s="102" t="s">
        <v>39</v>
      </c>
      <c r="B21" s="102" t="s">
        <v>97</v>
      </c>
      <c r="C21" s="103">
        <v>77690</v>
      </c>
      <c r="D21" s="104">
        <v>381825</v>
      </c>
      <c r="E21" s="104">
        <v>608591671</v>
      </c>
      <c r="F21" s="105">
        <f t="shared" si="0"/>
        <v>6.273911034185021E-4</v>
      </c>
      <c r="G21" s="105"/>
    </row>
    <row r="22" spans="1:7" s="106" customFormat="1">
      <c r="A22" s="106" t="s">
        <v>226</v>
      </c>
      <c r="B22" s="106" t="s">
        <v>100</v>
      </c>
      <c r="C22" s="107">
        <v>60658</v>
      </c>
      <c r="D22" s="108">
        <v>291305</v>
      </c>
      <c r="E22" s="108">
        <v>464011500</v>
      </c>
      <c r="F22" s="109">
        <f t="shared" si="0"/>
        <v>6.2779694037755525E-4</v>
      </c>
      <c r="G22" s="109"/>
    </row>
    <row r="23" spans="1:7" s="110" customFormat="1">
      <c r="A23" s="106" t="s">
        <v>227</v>
      </c>
      <c r="B23" s="106" t="s">
        <v>68</v>
      </c>
      <c r="C23" s="107">
        <v>17746</v>
      </c>
      <c r="D23" s="108">
        <v>80000</v>
      </c>
      <c r="E23" s="108">
        <v>126983612</v>
      </c>
      <c r="F23" s="109">
        <f t="shared" si="0"/>
        <v>6.3000255497536173E-4</v>
      </c>
      <c r="G23" s="109"/>
    </row>
    <row r="24" spans="1:7" s="106" customFormat="1">
      <c r="A24" s="106" t="s">
        <v>28</v>
      </c>
      <c r="B24" s="106" t="s">
        <v>122</v>
      </c>
      <c r="C24" s="107">
        <v>14206</v>
      </c>
      <c r="D24" s="108">
        <v>46840</v>
      </c>
      <c r="E24" s="108">
        <v>74007977</v>
      </c>
      <c r="F24" s="109">
        <f t="shared" si="0"/>
        <v>6.3290474755174023E-4</v>
      </c>
      <c r="G24" s="111"/>
    </row>
    <row r="25" spans="1:7" s="106" customFormat="1">
      <c r="A25" s="110" t="s">
        <v>7</v>
      </c>
      <c r="B25" s="110" t="s">
        <v>124</v>
      </c>
      <c r="C25" s="112">
        <v>14394</v>
      </c>
      <c r="D25" s="113">
        <v>50417</v>
      </c>
      <c r="E25" s="113">
        <v>77361877</v>
      </c>
      <c r="F25" s="111">
        <f t="shared" si="0"/>
        <v>6.5170342234586683E-4</v>
      </c>
      <c r="G25" s="109"/>
    </row>
    <row r="26" spans="1:7" s="102" customFormat="1">
      <c r="A26" s="102" t="s">
        <v>19</v>
      </c>
      <c r="B26" s="102" t="s">
        <v>71</v>
      </c>
      <c r="C26" s="103">
        <v>28928</v>
      </c>
      <c r="D26" s="104">
        <v>92000</v>
      </c>
      <c r="E26" s="104">
        <v>140515943</v>
      </c>
      <c r="F26" s="105">
        <f t="shared" si="0"/>
        <v>6.5472997608534715E-4</v>
      </c>
      <c r="G26" s="105"/>
    </row>
    <row r="27" spans="1:7" s="106" customFormat="1">
      <c r="A27" s="110" t="s">
        <v>8</v>
      </c>
      <c r="B27" s="106" t="s">
        <v>133</v>
      </c>
      <c r="C27" s="107">
        <v>21149</v>
      </c>
      <c r="D27" s="108">
        <v>77220</v>
      </c>
      <c r="E27" s="108">
        <v>114341339</v>
      </c>
      <c r="F27" s="109">
        <f t="shared" si="0"/>
        <v>6.7534629798239457E-4</v>
      </c>
      <c r="G27" s="111"/>
    </row>
    <row r="28" spans="1:7" s="106" customFormat="1">
      <c r="A28" s="106" t="s">
        <v>40</v>
      </c>
      <c r="B28" s="106" t="s">
        <v>58</v>
      </c>
      <c r="C28" s="107">
        <v>34930</v>
      </c>
      <c r="D28" s="108">
        <v>120510</v>
      </c>
      <c r="E28" s="108">
        <v>171831674</v>
      </c>
      <c r="F28" s="109">
        <f t="shared" si="0"/>
        <v>7.0132588011684034E-4</v>
      </c>
      <c r="G28" s="109"/>
    </row>
    <row r="29" spans="1:7" s="110" customFormat="1">
      <c r="A29" s="106" t="s">
        <v>163</v>
      </c>
      <c r="B29" s="106" t="s">
        <v>116</v>
      </c>
      <c r="C29" s="107">
        <v>9740</v>
      </c>
      <c r="D29" s="108">
        <v>33250</v>
      </c>
      <c r="E29" s="108">
        <v>46893763</v>
      </c>
      <c r="F29" s="109">
        <f t="shared" si="0"/>
        <v>7.0904951688351386E-4</v>
      </c>
      <c r="G29" s="109"/>
    </row>
    <row r="30" spans="1:7" s="106" customFormat="1">
      <c r="A30" s="106" t="s">
        <v>29</v>
      </c>
      <c r="B30" s="28" t="s">
        <v>65</v>
      </c>
      <c r="C30" s="48">
        <v>19204</v>
      </c>
      <c r="D30" s="30">
        <v>55050</v>
      </c>
      <c r="E30" s="30">
        <v>77593934</v>
      </c>
      <c r="F30" s="101">
        <f t="shared" si="0"/>
        <v>7.0946267526531134E-4</v>
      </c>
      <c r="G30" s="109"/>
    </row>
    <row r="31" spans="1:7" s="102" customFormat="1">
      <c r="A31" s="102" t="s">
        <v>3</v>
      </c>
      <c r="B31" s="102" t="s">
        <v>83</v>
      </c>
      <c r="C31" s="103">
        <v>10722</v>
      </c>
      <c r="D31" s="104">
        <v>40000</v>
      </c>
      <c r="E31" s="104">
        <v>54981838</v>
      </c>
      <c r="F31" s="105">
        <f t="shared" si="0"/>
        <v>7.2751296528137169E-4</v>
      </c>
      <c r="G31" s="105"/>
    </row>
    <row r="32" spans="1:7" s="106" customFormat="1">
      <c r="A32" s="110" t="s">
        <v>13</v>
      </c>
      <c r="B32" s="106" t="s">
        <v>107</v>
      </c>
      <c r="C32" s="107">
        <v>22044</v>
      </c>
      <c r="D32" s="108">
        <v>71300</v>
      </c>
      <c r="E32" s="108">
        <v>96774067</v>
      </c>
      <c r="F32" s="109">
        <f t="shared" si="0"/>
        <v>7.367676301131376E-4</v>
      </c>
      <c r="G32" s="109"/>
    </row>
    <row r="33" spans="1:7" s="110" customFormat="1">
      <c r="A33" s="110" t="s">
        <v>227</v>
      </c>
      <c r="B33" s="106" t="s">
        <v>87</v>
      </c>
      <c r="C33" s="107">
        <v>18280</v>
      </c>
      <c r="D33" s="108">
        <v>76455</v>
      </c>
      <c r="E33" s="108">
        <v>102189073</v>
      </c>
      <c r="F33" s="109">
        <f t="shared" si="0"/>
        <v>7.481719694237759E-4</v>
      </c>
      <c r="G33" s="111"/>
    </row>
    <row r="34" spans="1:7" s="106" customFormat="1">
      <c r="A34" s="106" t="s">
        <v>39</v>
      </c>
      <c r="B34" s="106" t="s">
        <v>85</v>
      </c>
      <c r="C34" s="107">
        <v>22964</v>
      </c>
      <c r="D34" s="108">
        <v>72500</v>
      </c>
      <c r="E34" s="108">
        <v>96296333</v>
      </c>
      <c r="F34" s="109">
        <f t="shared" si="0"/>
        <v>7.5288432841985793E-4</v>
      </c>
      <c r="G34" s="109"/>
    </row>
    <row r="35" spans="1:7" s="106" customFormat="1">
      <c r="A35" s="106" t="s">
        <v>4</v>
      </c>
      <c r="B35" s="106" t="s">
        <v>67</v>
      </c>
      <c r="C35" s="107">
        <v>11502</v>
      </c>
      <c r="D35" s="108">
        <v>45000</v>
      </c>
      <c r="E35" s="108">
        <v>58697723</v>
      </c>
      <c r="F35" s="109">
        <f t="shared" si="0"/>
        <v>7.6663961905302526E-4</v>
      </c>
      <c r="G35" s="109"/>
    </row>
    <row r="36" spans="1:7" s="102" customFormat="1">
      <c r="A36" s="102" t="s">
        <v>9</v>
      </c>
      <c r="B36" s="102" t="s">
        <v>78</v>
      </c>
      <c r="C36" s="103">
        <v>22915</v>
      </c>
      <c r="D36" s="104">
        <v>118999</v>
      </c>
      <c r="E36" s="104">
        <v>151200747</v>
      </c>
      <c r="F36" s="105">
        <f t="shared" si="0"/>
        <v>7.8702653499456582E-4</v>
      </c>
      <c r="G36" s="105"/>
    </row>
    <row r="37" spans="1:7" s="102" customFormat="1">
      <c r="A37" s="106" t="s">
        <v>40</v>
      </c>
      <c r="B37" s="106" t="s">
        <v>127</v>
      </c>
      <c r="C37" s="107">
        <v>18966</v>
      </c>
      <c r="D37" s="108">
        <v>91980</v>
      </c>
      <c r="E37" s="108">
        <v>116670566</v>
      </c>
      <c r="F37" s="109">
        <f t="shared" ref="F37:F43" si="1">(D37/E37)</f>
        <v>7.8837365030011083E-4</v>
      </c>
      <c r="G37" s="105"/>
    </row>
    <row r="38" spans="1:7" s="110" customFormat="1">
      <c r="A38" s="110" t="s">
        <v>41</v>
      </c>
      <c r="B38" s="110" t="s">
        <v>76</v>
      </c>
      <c r="C38" s="112">
        <v>20407</v>
      </c>
      <c r="D38" s="113">
        <v>78600</v>
      </c>
      <c r="E38" s="113">
        <v>99150622</v>
      </c>
      <c r="F38" s="111">
        <f t="shared" si="1"/>
        <v>7.9273330226813912E-4</v>
      </c>
      <c r="G38" s="111"/>
    </row>
    <row r="39" spans="1:7" s="110" customFormat="1">
      <c r="A39" s="110" t="s">
        <v>20</v>
      </c>
      <c r="B39" s="110" t="s">
        <v>93</v>
      </c>
      <c r="C39" s="112">
        <v>41957</v>
      </c>
      <c r="D39" s="113">
        <v>244700</v>
      </c>
      <c r="E39" s="113">
        <v>307168607</v>
      </c>
      <c r="F39" s="111">
        <f t="shared" si="1"/>
        <v>7.9663088747868038E-4</v>
      </c>
      <c r="G39" s="111"/>
    </row>
    <row r="40" spans="1:7" s="106" customFormat="1">
      <c r="A40" s="110" t="s">
        <v>44</v>
      </c>
      <c r="B40" s="106" t="s">
        <v>128</v>
      </c>
      <c r="C40" s="107">
        <v>9917</v>
      </c>
      <c r="D40" s="108">
        <v>208000</v>
      </c>
      <c r="E40" s="108">
        <v>254811146</v>
      </c>
      <c r="F40" s="109">
        <f t="shared" si="1"/>
        <v>8.1629082269423176E-4</v>
      </c>
      <c r="G40" s="109"/>
    </row>
    <row r="41" spans="1:7" s="102" customFormat="1">
      <c r="A41" s="102" t="s">
        <v>15</v>
      </c>
      <c r="B41" s="102" t="s">
        <v>103</v>
      </c>
      <c r="C41" s="103">
        <v>35442</v>
      </c>
      <c r="D41" s="104">
        <v>129000</v>
      </c>
      <c r="E41" s="104">
        <v>153526369</v>
      </c>
      <c r="F41" s="105">
        <f t="shared" si="1"/>
        <v>8.4024653771366147E-4</v>
      </c>
      <c r="G41" s="105"/>
    </row>
    <row r="42" spans="1:7" s="106" customFormat="1">
      <c r="A42" s="106" t="s">
        <v>2</v>
      </c>
      <c r="B42" s="28" t="s">
        <v>64</v>
      </c>
      <c r="C42" s="48">
        <v>10462</v>
      </c>
      <c r="D42" s="30">
        <v>55772</v>
      </c>
      <c r="E42" s="30">
        <v>66279455</v>
      </c>
      <c r="F42" s="101">
        <f t="shared" si="1"/>
        <v>8.4146738985708318E-4</v>
      </c>
      <c r="G42" s="109"/>
    </row>
    <row r="43" spans="1:7" s="110" customFormat="1">
      <c r="A43" s="110" t="s">
        <v>45</v>
      </c>
      <c r="B43" s="110" t="s">
        <v>81</v>
      </c>
      <c r="C43" s="112">
        <v>249087</v>
      </c>
      <c r="D43" s="113">
        <v>1301165</v>
      </c>
      <c r="E43" s="113">
        <v>1537579157</v>
      </c>
      <c r="F43" s="111">
        <f t="shared" si="1"/>
        <v>8.4624261071457796E-4</v>
      </c>
      <c r="G43" s="111"/>
    </row>
    <row r="45" spans="1:7">
      <c r="A45" s="28" t="s">
        <v>780</v>
      </c>
    </row>
    <row r="46" spans="1:7">
      <c r="A46" s="28" t="s">
        <v>724</v>
      </c>
    </row>
    <row r="47" spans="1:7" s="110" customFormat="1">
      <c r="A47" s="110" t="s">
        <v>10</v>
      </c>
      <c r="B47" s="110" t="s">
        <v>129</v>
      </c>
      <c r="C47" s="112">
        <v>26113</v>
      </c>
      <c r="D47" s="113">
        <v>119913</v>
      </c>
      <c r="E47" s="113">
        <v>141096005</v>
      </c>
      <c r="F47" s="111">
        <f t="shared" ref="F47:F72" si="2">(D47/E47)</f>
        <v>8.4986814474300669E-4</v>
      </c>
      <c r="G47" s="111"/>
    </row>
    <row r="48" spans="1:7" s="110" customFormat="1">
      <c r="A48" s="106" t="s">
        <v>38</v>
      </c>
      <c r="B48" s="106" t="s">
        <v>136</v>
      </c>
      <c r="C48" s="107">
        <v>19911</v>
      </c>
      <c r="D48" s="108">
        <v>90666</v>
      </c>
      <c r="E48" s="108">
        <v>106625416</v>
      </c>
      <c r="F48" s="109">
        <f t="shared" si="2"/>
        <v>8.5032259100400608E-4</v>
      </c>
      <c r="G48" s="109"/>
    </row>
    <row r="49" spans="1:9" s="106" customFormat="1">
      <c r="A49" s="110" t="s">
        <v>17</v>
      </c>
      <c r="B49" s="110" t="s">
        <v>119</v>
      </c>
      <c r="C49" s="112">
        <v>6224</v>
      </c>
      <c r="D49" s="113">
        <v>33351</v>
      </c>
      <c r="E49" s="113">
        <v>38833897</v>
      </c>
      <c r="F49" s="111">
        <f t="shared" si="2"/>
        <v>8.588115686664153E-4</v>
      </c>
      <c r="G49" s="111"/>
    </row>
    <row r="50" spans="1:9" s="106" customFormat="1">
      <c r="A50" s="110" t="s">
        <v>25</v>
      </c>
      <c r="B50" s="106" t="s">
        <v>111</v>
      </c>
      <c r="C50" s="107">
        <v>50894</v>
      </c>
      <c r="D50" s="108">
        <v>230000</v>
      </c>
      <c r="E50" s="108">
        <v>263763829</v>
      </c>
      <c r="F50" s="109">
        <f t="shared" si="2"/>
        <v>8.7199219419884899E-4</v>
      </c>
      <c r="G50" s="109"/>
    </row>
    <row r="51" spans="1:9" s="102" customFormat="1">
      <c r="A51" s="102" t="s">
        <v>33</v>
      </c>
      <c r="B51" s="102" t="s">
        <v>59</v>
      </c>
      <c r="C51" s="103">
        <v>13594</v>
      </c>
      <c r="D51" s="104">
        <v>75003</v>
      </c>
      <c r="E51" s="104">
        <v>85488953</v>
      </c>
      <c r="F51" s="105">
        <f t="shared" si="2"/>
        <v>8.7734142679230149E-4</v>
      </c>
      <c r="G51" s="105"/>
    </row>
    <row r="52" spans="1:9" s="106" customFormat="1">
      <c r="A52" s="106" t="s">
        <v>40</v>
      </c>
      <c r="B52" s="106" t="s">
        <v>115</v>
      </c>
      <c r="C52" s="107">
        <v>25581</v>
      </c>
      <c r="D52" s="108">
        <v>87000</v>
      </c>
      <c r="E52" s="108">
        <v>98757853</v>
      </c>
      <c r="F52" s="109">
        <f t="shared" si="2"/>
        <v>8.8094260210375369E-4</v>
      </c>
      <c r="G52" s="109"/>
    </row>
    <row r="53" spans="1:9" s="106" customFormat="1">
      <c r="A53" s="106" t="s">
        <v>38</v>
      </c>
      <c r="B53" s="106" t="s">
        <v>60</v>
      </c>
      <c r="C53" s="107">
        <v>19673</v>
      </c>
      <c r="D53" s="108">
        <v>185812</v>
      </c>
      <c r="E53" s="108">
        <v>205891087</v>
      </c>
      <c r="F53" s="109">
        <f t="shared" si="2"/>
        <v>9.0247714317035974E-4</v>
      </c>
      <c r="G53" s="109"/>
    </row>
    <row r="54" spans="1:9" s="106" customFormat="1">
      <c r="A54" s="106" t="s">
        <v>29</v>
      </c>
      <c r="B54" s="28" t="s">
        <v>63</v>
      </c>
      <c r="C54" s="48">
        <v>14827</v>
      </c>
      <c r="D54" s="30">
        <v>62421</v>
      </c>
      <c r="E54" s="30">
        <v>68865329</v>
      </c>
      <c r="F54" s="101">
        <f t="shared" si="2"/>
        <v>9.0642128494006029E-4</v>
      </c>
      <c r="G54" s="109"/>
    </row>
    <row r="55" spans="1:9" s="106" customFormat="1">
      <c r="A55" s="110" t="s">
        <v>44</v>
      </c>
      <c r="B55" s="106" t="s">
        <v>73</v>
      </c>
      <c r="C55" s="107">
        <v>124378</v>
      </c>
      <c r="D55" s="108">
        <v>895000</v>
      </c>
      <c r="E55" s="108">
        <v>969258148</v>
      </c>
      <c r="F55" s="109">
        <f t="shared" si="2"/>
        <v>9.233866146462356E-4</v>
      </c>
      <c r="G55" s="109"/>
    </row>
    <row r="56" spans="1:9" s="102" customFormat="1">
      <c r="A56" s="102" t="s">
        <v>42</v>
      </c>
      <c r="B56" s="102" t="s">
        <v>120</v>
      </c>
      <c r="C56" s="103">
        <v>27592</v>
      </c>
      <c r="D56" s="104">
        <v>121408</v>
      </c>
      <c r="E56" s="104">
        <v>130175369</v>
      </c>
      <c r="F56" s="105">
        <f t="shared" si="2"/>
        <v>9.3264955523191179E-4</v>
      </c>
      <c r="G56" s="105"/>
    </row>
    <row r="57" spans="1:9" s="106" customFormat="1">
      <c r="A57" s="106" t="s">
        <v>17</v>
      </c>
      <c r="B57" s="106" t="s">
        <v>84</v>
      </c>
      <c r="C57" s="107">
        <v>2016</v>
      </c>
      <c r="D57" s="108">
        <v>21225</v>
      </c>
      <c r="E57" s="108">
        <v>22583428</v>
      </c>
      <c r="F57" s="109">
        <f t="shared" si="2"/>
        <v>9.3984845879022442E-4</v>
      </c>
      <c r="G57" s="109"/>
    </row>
    <row r="58" spans="1:9" s="106" customFormat="1">
      <c r="A58" s="110" t="s">
        <v>18</v>
      </c>
      <c r="B58" s="110" t="s">
        <v>98</v>
      </c>
      <c r="C58" s="112">
        <v>36470</v>
      </c>
      <c r="D58" s="113">
        <v>169652</v>
      </c>
      <c r="E58" s="113">
        <v>179363037</v>
      </c>
      <c r="F58" s="111">
        <f t="shared" si="2"/>
        <v>9.4585820377249741E-4</v>
      </c>
      <c r="G58" s="109"/>
    </row>
    <row r="59" spans="1:9" s="106" customFormat="1">
      <c r="A59" s="110" t="s">
        <v>19</v>
      </c>
      <c r="B59" s="110" t="s">
        <v>88</v>
      </c>
      <c r="C59" s="112">
        <v>9533</v>
      </c>
      <c r="D59" s="113">
        <v>39965</v>
      </c>
      <c r="E59" s="113">
        <v>41229758</v>
      </c>
      <c r="F59" s="111">
        <f t="shared" si="2"/>
        <v>9.6932414689409523E-4</v>
      </c>
      <c r="G59" s="109"/>
    </row>
    <row r="60" spans="1:9" s="106" customFormat="1">
      <c r="A60" s="110" t="s">
        <v>27</v>
      </c>
      <c r="B60" s="110" t="s">
        <v>75</v>
      </c>
      <c r="C60" s="112">
        <v>8340</v>
      </c>
      <c r="D60" s="113">
        <v>50500</v>
      </c>
      <c r="E60" s="113">
        <v>51021716</v>
      </c>
      <c r="F60" s="111">
        <f t="shared" si="2"/>
        <v>9.8977462851308263E-4</v>
      </c>
      <c r="G60" s="109"/>
    </row>
    <row r="61" spans="1:9" s="102" customFormat="1">
      <c r="A61" s="102" t="s">
        <v>33</v>
      </c>
      <c r="B61" s="102" t="s">
        <v>130</v>
      </c>
      <c r="C61" s="103">
        <v>15191</v>
      </c>
      <c r="D61" s="104">
        <v>75373</v>
      </c>
      <c r="E61" s="104">
        <v>75079991</v>
      </c>
      <c r="F61" s="105">
        <f t="shared" si="2"/>
        <v>1.0039026243356902E-3</v>
      </c>
      <c r="G61" s="105"/>
      <c r="I61" s="110"/>
    </row>
    <row r="62" spans="1:9" s="106" customFormat="1">
      <c r="A62" s="106" t="s">
        <v>5</v>
      </c>
      <c r="B62" s="106" t="s">
        <v>108</v>
      </c>
      <c r="C62" s="107">
        <v>12318</v>
      </c>
      <c r="D62" s="108">
        <v>60598</v>
      </c>
      <c r="E62" s="108">
        <v>59861880</v>
      </c>
      <c r="F62" s="109">
        <f t="shared" si="2"/>
        <v>1.0122969743015088E-3</v>
      </c>
      <c r="G62" s="109"/>
    </row>
    <row r="63" spans="1:9" s="106" customFormat="1">
      <c r="A63" s="110" t="s">
        <v>27</v>
      </c>
      <c r="B63" s="106" t="s">
        <v>95</v>
      </c>
      <c r="C63" s="107">
        <v>13520</v>
      </c>
      <c r="D63" s="108">
        <v>97500</v>
      </c>
      <c r="E63" s="108">
        <v>94457444</v>
      </c>
      <c r="F63" s="109">
        <f t="shared" si="2"/>
        <v>1.0322108652442469E-3</v>
      </c>
      <c r="G63" s="109"/>
    </row>
    <row r="64" spans="1:9" s="110" customFormat="1">
      <c r="A64" s="106" t="s">
        <v>35</v>
      </c>
      <c r="B64" s="106" t="s">
        <v>101</v>
      </c>
      <c r="C64" s="107">
        <v>79758</v>
      </c>
      <c r="D64" s="108">
        <v>791611</v>
      </c>
      <c r="E64" s="108">
        <v>763086388</v>
      </c>
      <c r="F64" s="109">
        <f t="shared" si="2"/>
        <v>1.0373805802967619E-3</v>
      </c>
      <c r="G64" s="109"/>
    </row>
    <row r="65" spans="1:7" s="106" customFormat="1">
      <c r="A65" s="106" t="s">
        <v>42</v>
      </c>
      <c r="B65" s="106" t="s">
        <v>118</v>
      </c>
      <c r="C65" s="107">
        <v>28450</v>
      </c>
      <c r="D65" s="108">
        <v>133120</v>
      </c>
      <c r="E65" s="108">
        <v>125138392</v>
      </c>
      <c r="F65" s="109">
        <f t="shared" si="2"/>
        <v>1.0637822483766613E-3</v>
      </c>
      <c r="G65" s="109"/>
    </row>
    <row r="66" spans="1:7" s="102" customFormat="1">
      <c r="A66" s="102" t="s">
        <v>44</v>
      </c>
      <c r="B66" s="102" t="s">
        <v>125</v>
      </c>
      <c r="C66" s="103">
        <v>25794</v>
      </c>
      <c r="D66" s="104">
        <v>138400</v>
      </c>
      <c r="E66" s="104">
        <v>129660070</v>
      </c>
      <c r="F66" s="105">
        <f t="shared" si="2"/>
        <v>1.067406488366079E-3</v>
      </c>
      <c r="G66" s="105"/>
    </row>
    <row r="67" spans="1:7" s="106" customFormat="1">
      <c r="A67" s="106" t="s">
        <v>44</v>
      </c>
      <c r="B67" s="106" t="s">
        <v>92</v>
      </c>
      <c r="C67" s="107">
        <v>40188</v>
      </c>
      <c r="D67" s="108">
        <v>293000</v>
      </c>
      <c r="E67" s="108">
        <v>273252966</v>
      </c>
      <c r="F67" s="109">
        <f t="shared" si="2"/>
        <v>1.0722664946297418E-3</v>
      </c>
      <c r="G67" s="109"/>
    </row>
    <row r="68" spans="1:7" s="106" customFormat="1">
      <c r="A68" s="106" t="s">
        <v>29</v>
      </c>
      <c r="B68" s="106" t="s">
        <v>114</v>
      </c>
      <c r="C68" s="107">
        <v>27575</v>
      </c>
      <c r="D68" s="108">
        <v>140000</v>
      </c>
      <c r="E68" s="108">
        <v>130079506</v>
      </c>
      <c r="F68" s="109">
        <f t="shared" si="2"/>
        <v>1.0762648498987995E-3</v>
      </c>
      <c r="G68" s="109"/>
    </row>
    <row r="69" spans="1:7" s="106" customFormat="1">
      <c r="A69" s="106" t="s">
        <v>725</v>
      </c>
      <c r="B69" s="106" t="s">
        <v>138</v>
      </c>
      <c r="C69" s="107">
        <v>28272</v>
      </c>
      <c r="D69" s="108">
        <v>155000</v>
      </c>
      <c r="E69" s="108">
        <v>142324681</v>
      </c>
      <c r="F69" s="109">
        <f t="shared" si="2"/>
        <v>1.0890591773046025E-3</v>
      </c>
      <c r="G69" s="109"/>
    </row>
    <row r="70" spans="1:7" s="110" customFormat="1">
      <c r="A70" s="110" t="s">
        <v>28</v>
      </c>
      <c r="B70" s="106" t="s">
        <v>112</v>
      </c>
      <c r="C70" s="107">
        <v>12288</v>
      </c>
      <c r="D70" s="108">
        <v>78994</v>
      </c>
      <c r="E70" s="108">
        <v>72479287</v>
      </c>
      <c r="F70" s="109">
        <f t="shared" si="2"/>
        <v>1.0898837898336389E-3</v>
      </c>
      <c r="G70" s="111"/>
    </row>
    <row r="71" spans="1:7" s="102" customFormat="1">
      <c r="A71" s="102" t="s">
        <v>11</v>
      </c>
      <c r="B71" s="102" t="s">
        <v>106</v>
      </c>
      <c r="C71" s="103">
        <v>29134</v>
      </c>
      <c r="D71" s="104">
        <v>132547</v>
      </c>
      <c r="E71" s="104">
        <v>119080402</v>
      </c>
      <c r="F71" s="105">
        <f t="shared" si="2"/>
        <v>1.1130882813109751E-3</v>
      </c>
      <c r="G71" s="105"/>
    </row>
    <row r="72" spans="1:7" s="106" customFormat="1">
      <c r="A72" s="106" t="s">
        <v>26</v>
      </c>
      <c r="B72" s="106" t="s">
        <v>131</v>
      </c>
      <c r="C72" s="107">
        <v>48993</v>
      </c>
      <c r="D72" s="108">
        <v>532665</v>
      </c>
      <c r="E72" s="108">
        <v>474839739</v>
      </c>
      <c r="F72" s="109">
        <f t="shared" si="2"/>
        <v>1.1217784786121282E-3</v>
      </c>
      <c r="G72" s="111"/>
    </row>
    <row r="73" spans="1:7" s="110" customFormat="1">
      <c r="A73" s="110" t="s">
        <v>42</v>
      </c>
      <c r="B73" s="110" t="s">
        <v>121</v>
      </c>
      <c r="C73" s="112">
        <v>15834</v>
      </c>
      <c r="D73" s="113">
        <v>99230</v>
      </c>
      <c r="E73" s="113">
        <v>86767477</v>
      </c>
      <c r="F73" s="111">
        <f t="shared" ref="F73:F92" si="3">(D73/E73)</f>
        <v>1.1436312709657329E-3</v>
      </c>
      <c r="G73" s="111"/>
    </row>
    <row r="74" spans="1:7" s="106" customFormat="1">
      <c r="A74" s="110" t="s">
        <v>40</v>
      </c>
      <c r="B74" s="110" t="s">
        <v>126</v>
      </c>
      <c r="C74" s="112">
        <v>20920</v>
      </c>
      <c r="D74" s="113">
        <v>110000</v>
      </c>
      <c r="E74" s="113">
        <v>93962356</v>
      </c>
      <c r="F74" s="111">
        <f t="shared" si="3"/>
        <v>1.17068158657069E-3</v>
      </c>
      <c r="G74" s="109"/>
    </row>
    <row r="75" spans="1:7" s="106" customFormat="1">
      <c r="A75" s="106" t="s">
        <v>12</v>
      </c>
      <c r="B75" s="106" t="s">
        <v>70</v>
      </c>
      <c r="C75" s="107">
        <v>29546</v>
      </c>
      <c r="D75" s="108">
        <v>190500</v>
      </c>
      <c r="E75" s="108">
        <v>160362990</v>
      </c>
      <c r="F75" s="109">
        <f t="shared" si="3"/>
        <v>1.1879299581530626E-3</v>
      </c>
      <c r="G75" s="109"/>
    </row>
    <row r="76" spans="1:7" s="102" customFormat="1">
      <c r="A76" s="102" t="s">
        <v>161</v>
      </c>
      <c r="B76" s="102" t="s">
        <v>89</v>
      </c>
      <c r="C76" s="103">
        <v>13399</v>
      </c>
      <c r="D76" s="104">
        <v>82500</v>
      </c>
      <c r="E76" s="104">
        <v>68915399</v>
      </c>
      <c r="F76" s="105">
        <f t="shared" si="3"/>
        <v>1.1971199644363955E-3</v>
      </c>
      <c r="G76" s="105"/>
    </row>
    <row r="77" spans="1:7" s="106" customFormat="1">
      <c r="A77" s="106" t="s">
        <v>44</v>
      </c>
      <c r="B77" s="106" t="s">
        <v>110</v>
      </c>
      <c r="C77" s="107">
        <v>35243</v>
      </c>
      <c r="D77" s="108">
        <v>268536</v>
      </c>
      <c r="E77" s="108">
        <v>222830343</v>
      </c>
      <c r="F77" s="109">
        <f t="shared" si="3"/>
        <v>1.2051141526986744E-3</v>
      </c>
      <c r="G77" s="111"/>
    </row>
    <row r="78" spans="1:7" s="110" customFormat="1">
      <c r="A78" s="110" t="s">
        <v>31</v>
      </c>
      <c r="B78" s="110" t="s">
        <v>132</v>
      </c>
      <c r="C78" s="112">
        <v>60345</v>
      </c>
      <c r="D78" s="113">
        <v>414287</v>
      </c>
      <c r="E78" s="113">
        <v>341625685</v>
      </c>
      <c r="F78" s="111">
        <f t="shared" si="3"/>
        <v>1.2126927751348673E-3</v>
      </c>
      <c r="G78" s="111"/>
    </row>
    <row r="79" spans="1:7" s="106" customFormat="1">
      <c r="A79" s="110" t="s">
        <v>38</v>
      </c>
      <c r="B79" s="110" t="s">
        <v>96</v>
      </c>
      <c r="C79" s="112">
        <v>21820</v>
      </c>
      <c r="D79" s="113">
        <v>124500</v>
      </c>
      <c r="E79" s="113">
        <v>100200678</v>
      </c>
      <c r="F79" s="111">
        <f t="shared" si="3"/>
        <v>1.2425065626801447E-3</v>
      </c>
      <c r="G79" s="111"/>
    </row>
    <row r="80" spans="1:7" s="106" customFormat="1">
      <c r="A80" s="106" t="s">
        <v>38</v>
      </c>
      <c r="B80" s="106" t="s">
        <v>82</v>
      </c>
      <c r="C80" s="107">
        <v>21347</v>
      </c>
      <c r="D80" s="108">
        <v>117760</v>
      </c>
      <c r="E80" s="108">
        <v>93061953</v>
      </c>
      <c r="F80" s="109">
        <f t="shared" si="3"/>
        <v>1.2653936029045081E-3</v>
      </c>
      <c r="G80" s="109"/>
    </row>
    <row r="81" spans="1:7" s="102" customFormat="1">
      <c r="A81" s="102" t="s">
        <v>42</v>
      </c>
      <c r="B81" s="102" t="s">
        <v>117</v>
      </c>
      <c r="C81" s="103">
        <v>124695</v>
      </c>
      <c r="D81" s="104">
        <v>1163783</v>
      </c>
      <c r="E81" s="104">
        <v>893503554</v>
      </c>
      <c r="F81" s="105">
        <f t="shared" si="3"/>
        <v>1.3024939797833194E-3</v>
      </c>
      <c r="G81" s="105"/>
    </row>
    <row r="82" spans="1:7" s="110" customFormat="1">
      <c r="A82" s="106" t="s">
        <v>22</v>
      </c>
      <c r="B82" s="106" t="s">
        <v>62</v>
      </c>
      <c r="C82" s="107">
        <v>39235</v>
      </c>
      <c r="D82" s="108">
        <v>280000</v>
      </c>
      <c r="E82" s="108">
        <v>213998456</v>
      </c>
      <c r="F82" s="109">
        <f t="shared" si="3"/>
        <v>1.3084206551471568E-3</v>
      </c>
      <c r="G82" s="111"/>
    </row>
    <row r="83" spans="1:7" s="110" customFormat="1">
      <c r="A83" s="110" t="s">
        <v>372</v>
      </c>
      <c r="B83" s="110" t="s">
        <v>135</v>
      </c>
      <c r="C83" s="112">
        <v>10241</v>
      </c>
      <c r="D83" s="113">
        <v>72000</v>
      </c>
      <c r="E83" s="113">
        <v>53884452</v>
      </c>
      <c r="F83" s="111">
        <f t="shared" si="3"/>
        <v>1.3361924883266883E-3</v>
      </c>
      <c r="G83" s="111"/>
    </row>
    <row r="84" spans="1:7" s="106" customFormat="1">
      <c r="A84" s="110" t="s">
        <v>161</v>
      </c>
      <c r="B84" s="106" t="s">
        <v>102</v>
      </c>
      <c r="C84" s="107">
        <v>25090</v>
      </c>
      <c r="D84" s="108">
        <v>166000</v>
      </c>
      <c r="E84" s="108">
        <v>122201276</v>
      </c>
      <c r="F84" s="109">
        <f t="shared" si="3"/>
        <v>1.3584146208096878E-3</v>
      </c>
      <c r="G84" s="109"/>
    </row>
    <row r="85" spans="1:7" s="106" customFormat="1">
      <c r="A85" s="106" t="s">
        <v>33</v>
      </c>
      <c r="B85" s="106" t="s">
        <v>113</v>
      </c>
      <c r="C85" s="107">
        <v>38935</v>
      </c>
      <c r="D85" s="108">
        <v>278209</v>
      </c>
      <c r="E85" s="108">
        <v>200069065</v>
      </c>
      <c r="F85" s="109">
        <f t="shared" si="3"/>
        <v>1.3905648032093317E-3</v>
      </c>
      <c r="G85" s="109"/>
    </row>
    <row r="86" spans="1:7" s="102" customFormat="1">
      <c r="A86" s="102" t="s">
        <v>14</v>
      </c>
      <c r="B86" s="102" t="s">
        <v>123</v>
      </c>
      <c r="C86" s="103">
        <v>33374</v>
      </c>
      <c r="D86" s="104">
        <v>213344</v>
      </c>
      <c r="E86" s="104">
        <v>140924000</v>
      </c>
      <c r="F86" s="105">
        <f t="shared" si="3"/>
        <v>1.5138940137946694E-3</v>
      </c>
      <c r="G86" s="105"/>
    </row>
    <row r="87" spans="1:7" s="106" customFormat="1">
      <c r="A87" s="106" t="s">
        <v>34</v>
      </c>
      <c r="B87" s="106" t="s">
        <v>74</v>
      </c>
      <c r="C87" s="107">
        <v>74386</v>
      </c>
      <c r="D87" s="108">
        <v>597170</v>
      </c>
      <c r="E87" s="108">
        <v>393508613</v>
      </c>
      <c r="F87" s="109">
        <f t="shared" si="3"/>
        <v>1.5175525522741226E-3</v>
      </c>
      <c r="G87" s="109"/>
    </row>
    <row r="88" spans="1:7" s="110" customFormat="1">
      <c r="A88" s="110" t="s">
        <v>36</v>
      </c>
      <c r="B88" s="110" t="s">
        <v>94</v>
      </c>
      <c r="C88" s="112">
        <v>77706</v>
      </c>
      <c r="D88" s="113">
        <v>798873</v>
      </c>
      <c r="E88" s="113">
        <v>467017357</v>
      </c>
      <c r="F88" s="111">
        <f t="shared" si="3"/>
        <v>1.7105852449077177E-3</v>
      </c>
      <c r="G88" s="111"/>
    </row>
    <row r="89" spans="1:7" s="106" customFormat="1">
      <c r="A89" s="106" t="s">
        <v>38</v>
      </c>
      <c r="B89" s="106" t="s">
        <v>105</v>
      </c>
      <c r="C89" s="107">
        <v>11935</v>
      </c>
      <c r="D89" s="108">
        <v>92879</v>
      </c>
      <c r="E89" s="108">
        <v>52986726</v>
      </c>
      <c r="F89" s="109">
        <f t="shared" si="3"/>
        <v>1.752872974261516E-3</v>
      </c>
      <c r="G89" s="109"/>
    </row>
    <row r="90" spans="1:7" s="106" customFormat="1">
      <c r="A90" s="106" t="s">
        <v>24</v>
      </c>
      <c r="B90" s="106" t="s">
        <v>79</v>
      </c>
      <c r="C90" s="107">
        <v>45145</v>
      </c>
      <c r="D90" s="108">
        <v>793240</v>
      </c>
      <c r="E90" s="108">
        <v>431778577</v>
      </c>
      <c r="F90" s="109">
        <f t="shared" si="3"/>
        <v>1.837145338500664E-3</v>
      </c>
      <c r="G90" s="109"/>
    </row>
    <row r="91" spans="1:7" s="102" customFormat="1">
      <c r="A91" s="102" t="s">
        <v>41</v>
      </c>
      <c r="B91" s="102" t="s">
        <v>86</v>
      </c>
      <c r="C91" s="103">
        <v>133928</v>
      </c>
      <c r="D91" s="104">
        <v>2270135</v>
      </c>
      <c r="E91" s="104">
        <v>1125182904</v>
      </c>
      <c r="F91" s="105">
        <f t="shared" si="3"/>
        <v>2.0175697585963323E-3</v>
      </c>
      <c r="G91" s="105"/>
    </row>
    <row r="92" spans="1:7" s="106" customFormat="1">
      <c r="A92" s="106" t="s">
        <v>0</v>
      </c>
      <c r="B92" s="106" t="s">
        <v>61</v>
      </c>
      <c r="C92" s="107">
        <v>7774</v>
      </c>
      <c r="D92" s="108">
        <v>74025</v>
      </c>
      <c r="E92" s="108">
        <v>36188306</v>
      </c>
      <c r="F92" s="109">
        <f t="shared" si="3"/>
        <v>2.0455502946172721E-3</v>
      </c>
      <c r="G92" s="109"/>
    </row>
    <row r="94" spans="1:7">
      <c r="A94" s="28" t="s">
        <v>779</v>
      </c>
    </row>
    <row r="95" spans="1:7">
      <c r="A95" s="28" t="s">
        <v>724</v>
      </c>
    </row>
  </sheetData>
  <phoneticPr fontId="0" type="noConversion"/>
  <printOptions horizontalCentered="1"/>
  <pageMargins left="0.75" right="0.75" top="1" bottom="1" header="0.5" footer="0.5"/>
  <pageSetup scale="61" orientation="landscape" r:id="rId1"/>
  <headerFooter alignWithMargins="0">
    <oddHeader>&amp;C&amp;"Arial,Bold"&amp;16County Level Funding 
for Public Library Systems
&amp;11(sorted lowest to highest)</oddHeader>
    <oddFooter>&amp;L&amp;14Mississippi Public Library Statistics, FY03, County Level Funding&amp;R&amp;14Page 8</oddFooter>
  </headerFooter>
  <rowBreaks count="1" manualBreakCount="1">
    <brk id="46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C2:L39"/>
  <sheetViews>
    <sheetView zoomScaleNormal="100" workbookViewId="0">
      <selection activeCell="H34" sqref="H34"/>
    </sheetView>
  </sheetViews>
  <sheetFormatPr defaultRowHeight="12.75"/>
  <cols>
    <col min="4" max="4" width="10.140625" bestFit="1" customWidth="1"/>
    <col min="5" max="5" width="10.140625" customWidth="1"/>
    <col min="6" max="6" width="10.140625" bestFit="1" customWidth="1"/>
    <col min="12" max="12" width="11.5703125" customWidth="1"/>
  </cols>
  <sheetData>
    <row r="2" spans="3:12">
      <c r="C2" s="2" t="s">
        <v>667</v>
      </c>
      <c r="D2" s="2"/>
      <c r="E2" s="2"/>
      <c r="I2" s="2" t="s">
        <v>760</v>
      </c>
      <c r="J2" s="2"/>
      <c r="K2" s="2"/>
    </row>
    <row r="3" spans="3:12" ht="13.5" thickBot="1">
      <c r="F3" s="47"/>
      <c r="I3" s="63" t="s">
        <v>373</v>
      </c>
      <c r="J3" s="47"/>
      <c r="K3" s="47"/>
      <c r="L3" s="47"/>
    </row>
    <row r="4" spans="3:12" ht="14.25" thickTop="1" thickBot="1">
      <c r="C4" s="50" t="s">
        <v>170</v>
      </c>
      <c r="D4" s="51"/>
      <c r="E4" s="51"/>
      <c r="F4" s="88">
        <v>2854020</v>
      </c>
      <c r="H4" s="54"/>
      <c r="I4" s="20" t="s">
        <v>675</v>
      </c>
      <c r="J4" s="20"/>
      <c r="K4" s="20"/>
      <c r="L4" s="62">
        <v>28173566</v>
      </c>
    </row>
    <row r="5" spans="3:12" ht="14.25" thickTop="1" thickBot="1">
      <c r="C5" s="52" t="s">
        <v>668</v>
      </c>
      <c r="D5" s="19"/>
      <c r="E5" s="19"/>
      <c r="F5" s="89">
        <v>241</v>
      </c>
      <c r="H5" s="54"/>
      <c r="I5" s="20" t="s">
        <v>676</v>
      </c>
      <c r="J5" s="20"/>
      <c r="K5" s="20"/>
      <c r="L5" s="56">
        <v>600485</v>
      </c>
    </row>
    <row r="6" spans="3:12" ht="13.5" thickTop="1">
      <c r="C6" s="53" t="s">
        <v>669</v>
      </c>
      <c r="D6" s="20"/>
      <c r="E6" s="20"/>
      <c r="F6" s="90">
        <v>2</v>
      </c>
      <c r="H6" s="54"/>
      <c r="I6" s="20" t="s">
        <v>677</v>
      </c>
      <c r="J6" s="20"/>
      <c r="K6" s="20"/>
      <c r="L6" s="56">
        <v>7393807</v>
      </c>
    </row>
    <row r="7" spans="3:12" ht="13.5" thickBot="1">
      <c r="C7" s="55" t="s">
        <v>670</v>
      </c>
      <c r="D7" s="19"/>
      <c r="E7" s="19"/>
      <c r="F7" s="89">
        <v>8890</v>
      </c>
      <c r="H7" s="54"/>
      <c r="I7" s="20" t="s">
        <v>678</v>
      </c>
      <c r="J7" s="20"/>
      <c r="K7" s="20"/>
      <c r="L7" s="56">
        <v>2497978</v>
      </c>
    </row>
    <row r="8" spans="3:12" ht="14.25" thickTop="1" thickBot="1">
      <c r="C8" s="53" t="s">
        <v>671</v>
      </c>
      <c r="D8" s="20"/>
      <c r="E8" s="20"/>
      <c r="F8" s="91">
        <v>128</v>
      </c>
      <c r="H8" s="54"/>
      <c r="I8" s="60" t="s">
        <v>679</v>
      </c>
      <c r="J8" s="19"/>
      <c r="K8" s="19"/>
      <c r="L8" s="93">
        <f>SUM(L4:L7)</f>
        <v>38665836</v>
      </c>
    </row>
    <row r="9" spans="3:12" ht="14.25" thickTop="1" thickBot="1">
      <c r="C9" s="53" t="s">
        <v>672</v>
      </c>
      <c r="D9" s="20"/>
      <c r="E9" s="20"/>
      <c r="F9" s="91">
        <v>476</v>
      </c>
      <c r="H9" s="20"/>
      <c r="I9" s="170"/>
      <c r="J9" s="170"/>
      <c r="K9" s="170"/>
      <c r="L9" s="170"/>
    </row>
    <row r="10" spans="3:12" ht="13.5" thickBot="1">
      <c r="C10" s="53" t="s">
        <v>673</v>
      </c>
      <c r="D10" s="20"/>
      <c r="E10" s="20"/>
      <c r="F10" s="91">
        <v>754</v>
      </c>
      <c r="H10" s="54"/>
      <c r="I10" s="57" t="s">
        <v>761</v>
      </c>
      <c r="J10" s="63"/>
      <c r="K10" s="47"/>
      <c r="L10" s="94">
        <v>8430331</v>
      </c>
    </row>
    <row r="11" spans="3:12" ht="14.25" thickTop="1" thickBot="1">
      <c r="C11" s="57" t="s">
        <v>674</v>
      </c>
      <c r="D11" s="47"/>
      <c r="E11" s="47"/>
      <c r="F11" s="92">
        <f>SUM(F9:F10)</f>
        <v>1230</v>
      </c>
    </row>
    <row r="12" spans="3:12" ht="13.5" thickTop="1">
      <c r="H12" s="20"/>
    </row>
    <row r="13" spans="3:12">
      <c r="C13" s="2" t="s">
        <v>680</v>
      </c>
      <c r="D13" s="2"/>
      <c r="I13" s="2" t="s">
        <v>762</v>
      </c>
      <c r="J13" s="2"/>
      <c r="K13" s="2"/>
      <c r="L13" s="2"/>
    </row>
    <row r="14" spans="3:12" ht="13.5" thickBot="1">
      <c r="I14" s="171" t="s">
        <v>373</v>
      </c>
    </row>
    <row r="15" spans="3:12" ht="13.5" thickTop="1">
      <c r="C15" s="69" t="s">
        <v>681</v>
      </c>
      <c r="D15" s="65"/>
      <c r="E15" s="65"/>
      <c r="F15" s="62">
        <v>5392450</v>
      </c>
      <c r="I15" s="64" t="s">
        <v>191</v>
      </c>
      <c r="J15" s="65"/>
      <c r="K15" s="65"/>
      <c r="L15" s="66"/>
    </row>
    <row r="16" spans="3:12">
      <c r="C16" s="53" t="s">
        <v>682</v>
      </c>
      <c r="D16" s="20"/>
      <c r="E16" s="20"/>
      <c r="F16" s="56">
        <v>160874</v>
      </c>
      <c r="I16" s="53" t="s">
        <v>683</v>
      </c>
      <c r="J16" s="20"/>
      <c r="K16" s="20"/>
      <c r="L16" s="56">
        <v>19335343</v>
      </c>
    </row>
    <row r="17" spans="3:12">
      <c r="C17" s="53" t="s">
        <v>195</v>
      </c>
      <c r="D17" s="20"/>
      <c r="E17" s="20"/>
      <c r="F17" s="56">
        <v>193186</v>
      </c>
      <c r="I17" s="53" t="s">
        <v>684</v>
      </c>
      <c r="J17" s="20"/>
      <c r="K17" s="20"/>
      <c r="L17" s="56">
        <v>5417967</v>
      </c>
    </row>
    <row r="18" spans="3:12" ht="13.5" thickBot="1">
      <c r="C18" s="53" t="s">
        <v>685</v>
      </c>
      <c r="D18" s="20"/>
      <c r="E18" s="20"/>
      <c r="F18" s="56">
        <v>7867</v>
      </c>
      <c r="I18" s="55" t="s">
        <v>686</v>
      </c>
      <c r="J18" s="19"/>
      <c r="K18" s="19"/>
      <c r="L18" s="93">
        <f>SUM(L16:L17)</f>
        <v>24753310</v>
      </c>
    </row>
    <row r="19" spans="3:12" ht="13.5" thickTop="1">
      <c r="C19" s="53" t="s">
        <v>687</v>
      </c>
      <c r="D19" s="20"/>
      <c r="E19" s="20"/>
      <c r="F19" s="56">
        <v>14575</v>
      </c>
      <c r="I19" s="53"/>
      <c r="J19" s="20"/>
      <c r="K19" s="20"/>
      <c r="L19" s="56"/>
    </row>
    <row r="20" spans="3:12">
      <c r="C20" s="53" t="s">
        <v>688</v>
      </c>
      <c r="D20" s="20"/>
      <c r="E20" s="20"/>
      <c r="F20" s="56">
        <v>78589</v>
      </c>
      <c r="I20" s="67" t="s">
        <v>689</v>
      </c>
      <c r="J20" s="20"/>
      <c r="K20" s="20"/>
      <c r="L20" s="54"/>
    </row>
    <row r="21" spans="3:12" ht="13.5" thickBot="1">
      <c r="C21" s="68" t="s">
        <v>690</v>
      </c>
      <c r="D21" s="19"/>
      <c r="E21" s="19"/>
      <c r="F21" s="89">
        <f>SUM(F15:F20)</f>
        <v>5847541</v>
      </c>
      <c r="I21" s="53" t="s">
        <v>691</v>
      </c>
      <c r="J21" s="20"/>
      <c r="K21" s="20"/>
      <c r="L21" s="56">
        <v>4000664</v>
      </c>
    </row>
    <row r="22" spans="3:12" ht="14.25" thickTop="1" thickBot="1">
      <c r="C22" s="70" t="s">
        <v>692</v>
      </c>
      <c r="D22" s="26"/>
      <c r="E22" s="26"/>
      <c r="F22" s="96">
        <v>377734</v>
      </c>
      <c r="I22" s="53" t="s">
        <v>685</v>
      </c>
      <c r="J22" s="20"/>
      <c r="K22" s="20"/>
      <c r="L22" s="56">
        <v>381554</v>
      </c>
    </row>
    <row r="23" spans="3:12" ht="14.25" thickTop="1" thickBot="1">
      <c r="C23" s="70" t="s">
        <v>693</v>
      </c>
      <c r="D23" s="58"/>
      <c r="E23" s="26"/>
      <c r="F23" s="96">
        <v>332529</v>
      </c>
      <c r="I23" s="53" t="s">
        <v>688</v>
      </c>
      <c r="J23" s="20"/>
      <c r="K23" s="20"/>
      <c r="L23" s="56">
        <v>639021</v>
      </c>
    </row>
    <row r="24" spans="3:12" ht="14.25" thickTop="1" thickBot="1">
      <c r="C24" s="71" t="s">
        <v>694</v>
      </c>
      <c r="D24" s="72"/>
      <c r="E24" s="73"/>
      <c r="F24" s="95">
        <v>9359322</v>
      </c>
      <c r="I24" s="55" t="s">
        <v>695</v>
      </c>
      <c r="J24" s="19"/>
      <c r="K24" s="19"/>
      <c r="L24" s="93">
        <f>SUM(L21:L23)</f>
        <v>5021239</v>
      </c>
    </row>
    <row r="25" spans="3:12" ht="13.5" thickTop="1">
      <c r="I25" s="53"/>
      <c r="J25" s="20"/>
      <c r="K25" s="20"/>
      <c r="L25" s="54"/>
    </row>
    <row r="26" spans="3:12">
      <c r="C26" s="2" t="s">
        <v>696</v>
      </c>
      <c r="I26" s="67" t="s">
        <v>711</v>
      </c>
      <c r="J26" s="20"/>
      <c r="K26" s="20"/>
      <c r="L26" s="56">
        <v>170442</v>
      </c>
    </row>
    <row r="27" spans="3:12" ht="13.5" thickBot="1">
      <c r="D27" s="2"/>
      <c r="I27" s="67" t="s">
        <v>697</v>
      </c>
      <c r="J27" s="20"/>
      <c r="K27" s="20"/>
      <c r="L27" s="56">
        <v>7648315</v>
      </c>
    </row>
    <row r="28" spans="3:12" ht="14.25" thickTop="1" thickBot="1">
      <c r="C28" s="74" t="s">
        <v>698</v>
      </c>
      <c r="D28" s="75"/>
      <c r="E28" s="51"/>
      <c r="F28" s="88">
        <v>6448</v>
      </c>
      <c r="H28" s="20"/>
      <c r="I28" s="67" t="s">
        <v>700</v>
      </c>
      <c r="J28" s="20"/>
      <c r="K28" s="20"/>
      <c r="L28" s="97">
        <f ca="1">SUM(L26:L28)</f>
        <v>7818757</v>
      </c>
    </row>
    <row r="29" spans="3:12" ht="14.25" thickTop="1" thickBot="1">
      <c r="C29" s="70" t="s">
        <v>699</v>
      </c>
      <c r="D29" s="58"/>
      <c r="E29" s="26"/>
      <c r="F29" s="96">
        <v>22873</v>
      </c>
      <c r="H29" s="20"/>
      <c r="I29" s="53"/>
      <c r="J29" s="20"/>
      <c r="K29" s="20"/>
      <c r="L29" s="54"/>
    </row>
    <row r="30" spans="3:12" ht="14.25" thickTop="1" thickBot="1">
      <c r="C30" s="70" t="s">
        <v>701</v>
      </c>
      <c r="D30" s="58"/>
      <c r="E30" s="26"/>
      <c r="F30" s="96">
        <v>1434601</v>
      </c>
      <c r="I30" s="68" t="s">
        <v>703</v>
      </c>
      <c r="J30" s="61"/>
      <c r="K30" s="61"/>
      <c r="L30" s="93">
        <f ca="1">L18+L24+L28</f>
        <v>37593306</v>
      </c>
    </row>
    <row r="31" spans="3:12" ht="14.25" thickTop="1" thickBot="1">
      <c r="C31" s="70" t="s">
        <v>702</v>
      </c>
      <c r="D31" s="58"/>
      <c r="E31" s="26"/>
      <c r="F31" s="96">
        <v>7765649</v>
      </c>
      <c r="H31" s="20"/>
      <c r="I31" s="20"/>
      <c r="J31" s="20"/>
      <c r="K31" s="20"/>
      <c r="L31" s="169"/>
    </row>
    <row r="32" spans="3:12" ht="14.25" thickTop="1" thickBot="1">
      <c r="C32" s="70" t="s">
        <v>704</v>
      </c>
      <c r="D32" s="58"/>
      <c r="E32" s="26"/>
      <c r="F32" s="96">
        <v>1348503</v>
      </c>
      <c r="H32" s="20"/>
      <c r="I32" s="172" t="s">
        <v>706</v>
      </c>
      <c r="J32" s="173"/>
      <c r="K32" s="173"/>
      <c r="L32" s="174">
        <v>9726773</v>
      </c>
    </row>
    <row r="33" spans="3:9" ht="14.25" thickTop="1" thickBot="1">
      <c r="C33" s="70" t="s">
        <v>705</v>
      </c>
      <c r="D33" s="58"/>
      <c r="E33" s="26"/>
      <c r="F33" s="96">
        <v>318600</v>
      </c>
    </row>
    <row r="34" spans="3:9" ht="14.25" thickTop="1" thickBot="1">
      <c r="C34" s="70" t="s">
        <v>707</v>
      </c>
      <c r="D34" s="58"/>
      <c r="E34" s="26"/>
      <c r="F34" s="96">
        <v>209137</v>
      </c>
    </row>
    <row r="35" spans="3:9" ht="14.25" thickTop="1" thickBot="1">
      <c r="C35" s="70" t="s">
        <v>708</v>
      </c>
      <c r="D35" s="58"/>
      <c r="E35" s="26"/>
      <c r="F35" s="96">
        <v>1536</v>
      </c>
      <c r="H35" s="20"/>
      <c r="I35" s="20"/>
    </row>
    <row r="36" spans="3:9" ht="14.25" thickTop="1" thickBot="1">
      <c r="C36" s="71" t="s">
        <v>709</v>
      </c>
      <c r="D36" s="72"/>
      <c r="E36" s="73"/>
      <c r="F36" s="95">
        <v>25868</v>
      </c>
    </row>
    <row r="37" spans="3:9" ht="13.5" thickTop="1"/>
    <row r="38" spans="3:9">
      <c r="C38" s="34" t="s">
        <v>710</v>
      </c>
      <c r="D38" s="59"/>
      <c r="E38" s="20"/>
      <c r="F38" s="32"/>
    </row>
    <row r="39" spans="3:9">
      <c r="C39" s="59"/>
      <c r="D39" s="59"/>
      <c r="E39" s="20"/>
      <c r="F39" s="32"/>
    </row>
  </sheetData>
  <phoneticPr fontId="0" type="noConversion"/>
  <pageMargins left="0.75" right="0.75" top="1" bottom="1" header="0.5" footer="0.5"/>
  <pageSetup scale="91" orientation="landscape" horizontalDpi="4294967293" r:id="rId1"/>
  <headerFooter alignWithMargins="0">
    <oddHeader>&amp;C&amp;"Arial,Bold"&amp;14Public Library System FY03
State Wide Totals</oddHeader>
    <oddFooter>&amp;L&amp;9Mississippi Public Library Statistics, FY03, State Wide Totals&amp;R&amp;9Page 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03"/>
  <sheetViews>
    <sheetView topLeftCell="A14" workbookViewId="0">
      <selection activeCell="J31" sqref="J31"/>
    </sheetView>
  </sheetViews>
  <sheetFormatPr defaultRowHeight="12.75"/>
  <sheetData>
    <row r="2" spans="1:10">
      <c r="A2" s="37"/>
    </row>
    <row r="3" spans="1:10">
      <c r="A3" s="37"/>
      <c r="C3" t="s">
        <v>739</v>
      </c>
    </row>
    <row r="4" spans="1:10">
      <c r="A4" s="37"/>
      <c r="C4" t="s">
        <v>740</v>
      </c>
    </row>
    <row r="5" spans="1:10">
      <c r="A5" s="40"/>
    </row>
    <row r="6" spans="1:10">
      <c r="A6" s="37"/>
      <c r="C6" t="s">
        <v>741</v>
      </c>
    </row>
    <row r="7" spans="1:10">
      <c r="A7" s="37"/>
      <c r="C7" t="s">
        <v>738</v>
      </c>
      <c r="J7" t="s">
        <v>737</v>
      </c>
    </row>
    <row r="8" spans="1:10" ht="15" customHeight="1">
      <c r="A8" s="37"/>
    </row>
    <row r="9" spans="1:10" hidden="1">
      <c r="A9" s="37"/>
    </row>
    <row r="10" spans="1:10">
      <c r="A10" s="37"/>
    </row>
    <row r="11" spans="1:10">
      <c r="A11" s="40"/>
    </row>
    <row r="12" spans="1:10">
      <c r="A12" s="37"/>
    </row>
    <row r="13" spans="1:10">
      <c r="A13" s="37"/>
    </row>
    <row r="14" spans="1:10">
      <c r="A14" s="37"/>
    </row>
    <row r="15" spans="1:10">
      <c r="A15" s="37"/>
    </row>
    <row r="16" spans="1:10">
      <c r="A16" s="37"/>
    </row>
    <row r="17" spans="1:3">
      <c r="A17" s="40"/>
    </row>
    <row r="18" spans="1:3">
      <c r="A18" s="37"/>
    </row>
    <row r="19" spans="1:3">
      <c r="A19" s="37"/>
    </row>
    <row r="20" spans="1:3">
      <c r="A20" s="40"/>
    </row>
    <row r="21" spans="1:3">
      <c r="A21" s="37"/>
    </row>
    <row r="22" spans="1:3">
      <c r="A22" s="37"/>
    </row>
    <row r="23" spans="1:3">
      <c r="A23" s="37"/>
    </row>
    <row r="24" spans="1:3">
      <c r="A24" s="37"/>
    </row>
    <row r="25" spans="1:3">
      <c r="A25" s="37"/>
    </row>
    <row r="26" spans="1:3">
      <c r="A26" s="40"/>
    </row>
    <row r="27" spans="1:3">
      <c r="A27" s="37"/>
    </row>
    <row r="28" spans="1:3">
      <c r="A28" s="37"/>
    </row>
    <row r="29" spans="1:3">
      <c r="A29" s="37"/>
      <c r="C29" t="s">
        <v>742</v>
      </c>
    </row>
    <row r="30" spans="1:3">
      <c r="A30" s="37"/>
      <c r="C30" t="s">
        <v>746</v>
      </c>
    </row>
    <row r="31" spans="1:3">
      <c r="A31" s="37"/>
    </row>
    <row r="32" spans="1:3">
      <c r="A32" s="37"/>
    </row>
    <row r="33" spans="1:2">
      <c r="A33" s="37"/>
    </row>
    <row r="34" spans="1:2">
      <c r="A34" s="37"/>
      <c r="B34" t="s">
        <v>743</v>
      </c>
    </row>
    <row r="35" spans="1:2">
      <c r="A35" s="37"/>
      <c r="B35" t="s">
        <v>763</v>
      </c>
    </row>
    <row r="36" spans="1:2">
      <c r="A36" s="37"/>
      <c r="B36" t="s">
        <v>744</v>
      </c>
    </row>
    <row r="37" spans="1:2">
      <c r="A37" s="37"/>
      <c r="B37" t="s">
        <v>745</v>
      </c>
    </row>
    <row r="38" spans="1:2">
      <c r="A38" s="40"/>
    </row>
    <row r="39" spans="1:2">
      <c r="A39" s="37"/>
    </row>
    <row r="40" spans="1:2">
      <c r="A40" s="37"/>
    </row>
    <row r="41" spans="1:2">
      <c r="A41" s="37"/>
    </row>
    <row r="42" spans="1:2">
      <c r="A42" s="37"/>
    </row>
    <row r="43" spans="1:2">
      <c r="A43" s="37"/>
    </row>
    <row r="44" spans="1:2">
      <c r="A44" s="37"/>
    </row>
    <row r="45" spans="1:2">
      <c r="A45" s="37"/>
    </row>
    <row r="46" spans="1:2">
      <c r="A46" s="37"/>
    </row>
    <row r="47" spans="1:2">
      <c r="A47" s="37"/>
    </row>
    <row r="48" spans="1:2">
      <c r="A48" s="37"/>
    </row>
    <row r="49" spans="1:1">
      <c r="A49" s="37"/>
    </row>
    <row r="50" spans="1:1">
      <c r="A50" s="37"/>
    </row>
    <row r="51" spans="1:1">
      <c r="A51" s="37"/>
    </row>
    <row r="52" spans="1:1">
      <c r="A52" s="37"/>
    </row>
    <row r="53" spans="1:1">
      <c r="A53" s="40"/>
    </row>
    <row r="54" spans="1:1">
      <c r="A54" s="37"/>
    </row>
    <row r="55" spans="1:1">
      <c r="A55" s="37"/>
    </row>
    <row r="56" spans="1:1">
      <c r="A56" s="37"/>
    </row>
    <row r="57" spans="1:1">
      <c r="A57" s="37"/>
    </row>
    <row r="58" spans="1:1">
      <c r="A58" s="37"/>
    </row>
    <row r="59" spans="1:1">
      <c r="A59" s="37"/>
    </row>
    <row r="60" spans="1:1">
      <c r="A60" s="37"/>
    </row>
    <row r="61" spans="1:1">
      <c r="A61" s="37"/>
    </row>
    <row r="62" spans="1:1">
      <c r="A62" s="37"/>
    </row>
    <row r="63" spans="1:1">
      <c r="A63" s="37"/>
    </row>
    <row r="64" spans="1:1">
      <c r="A64" s="40"/>
    </row>
    <row r="65" spans="1:1">
      <c r="A65" s="37"/>
    </row>
    <row r="66" spans="1:1">
      <c r="A66" s="37"/>
    </row>
    <row r="67" spans="1:1">
      <c r="A67" s="37"/>
    </row>
    <row r="68" spans="1:1">
      <c r="A68" s="37"/>
    </row>
    <row r="69" spans="1:1">
      <c r="A69" s="37"/>
    </row>
    <row r="70" spans="1:1">
      <c r="A70" s="40"/>
    </row>
    <row r="71" spans="1:1">
      <c r="A71" s="37"/>
    </row>
    <row r="72" spans="1:1">
      <c r="A72" s="37"/>
    </row>
    <row r="73" spans="1:1">
      <c r="A73" s="37"/>
    </row>
    <row r="74" spans="1:1">
      <c r="A74" s="37"/>
    </row>
    <row r="75" spans="1:1">
      <c r="A75" s="37"/>
    </row>
    <row r="76" spans="1:1">
      <c r="A76" s="37"/>
    </row>
    <row r="77" spans="1:1">
      <c r="A77" s="40"/>
    </row>
    <row r="78" spans="1:1">
      <c r="A78" s="37"/>
    </row>
    <row r="79" spans="1:1">
      <c r="A79" s="37"/>
    </row>
    <row r="80" spans="1:1">
      <c r="A80" s="37"/>
    </row>
    <row r="81" spans="1:1">
      <c r="A81" s="37"/>
    </row>
    <row r="82" spans="1:1">
      <c r="A82" s="37"/>
    </row>
    <row r="83" spans="1:1">
      <c r="A83" s="37"/>
    </row>
    <row r="84" spans="1:1">
      <c r="A84" s="37"/>
    </row>
    <row r="85" spans="1:1">
      <c r="A85" s="37"/>
    </row>
    <row r="86" spans="1:1">
      <c r="A86" s="37"/>
    </row>
    <row r="87" spans="1:1">
      <c r="A87" s="37"/>
    </row>
    <row r="88" spans="1:1">
      <c r="A88" s="37"/>
    </row>
    <row r="89" spans="1:1">
      <c r="A89" s="37"/>
    </row>
    <row r="90" spans="1:1">
      <c r="A90" s="40"/>
    </row>
    <row r="91" spans="1:1">
      <c r="A91" s="37"/>
    </row>
    <row r="92" spans="1:1">
      <c r="A92" s="37"/>
    </row>
    <row r="93" spans="1:1">
      <c r="A93" s="40"/>
    </row>
    <row r="94" spans="1:1">
      <c r="A94" s="37"/>
    </row>
    <row r="95" spans="1:1">
      <c r="A95" s="37"/>
    </row>
    <row r="96" spans="1:1">
      <c r="A96" s="37"/>
    </row>
    <row r="97" spans="1:1">
      <c r="A97" s="37"/>
    </row>
    <row r="98" spans="1:1">
      <c r="A98" s="37"/>
    </row>
    <row r="99" spans="1:1">
      <c r="A99" s="40"/>
    </row>
    <row r="100" spans="1:1">
      <c r="A100" s="37"/>
    </row>
    <row r="101" spans="1:1">
      <c r="A101" s="37"/>
    </row>
    <row r="102" spans="1:1">
      <c r="A102" s="37"/>
    </row>
    <row r="103" spans="1:1">
      <c r="A103" s="37"/>
    </row>
    <row r="104" spans="1:1">
      <c r="A104" s="40"/>
    </row>
    <row r="105" spans="1:1">
      <c r="A105" s="37"/>
    </row>
    <row r="106" spans="1:1">
      <c r="A106" s="37"/>
    </row>
    <row r="107" spans="1:1">
      <c r="A107" s="37"/>
    </row>
    <row r="108" spans="1:1">
      <c r="A108" s="37"/>
    </row>
    <row r="109" spans="1:1">
      <c r="A109" s="37"/>
    </row>
    <row r="110" spans="1:1">
      <c r="A110" s="37"/>
    </row>
    <row r="111" spans="1:1">
      <c r="A111" s="37"/>
    </row>
    <row r="112" spans="1:1">
      <c r="A112" s="37"/>
    </row>
    <row r="113" spans="1:1">
      <c r="A113" s="37"/>
    </row>
    <row r="114" spans="1:1">
      <c r="A114" s="37"/>
    </row>
    <row r="115" spans="1:1">
      <c r="A115" s="37"/>
    </row>
    <row r="116" spans="1:1">
      <c r="A116" s="37"/>
    </row>
    <row r="117" spans="1:1">
      <c r="A117" s="37"/>
    </row>
    <row r="118" spans="1:1">
      <c r="A118" s="37"/>
    </row>
    <row r="119" spans="1:1">
      <c r="A119" s="37"/>
    </row>
    <row r="120" spans="1:1">
      <c r="A120" s="37"/>
    </row>
    <row r="121" spans="1:1">
      <c r="A121" s="40"/>
    </row>
    <row r="122" spans="1:1">
      <c r="A122" s="37"/>
    </row>
    <row r="123" spans="1:1">
      <c r="A123" s="37"/>
    </row>
    <row r="124" spans="1:1">
      <c r="A124" s="37"/>
    </row>
    <row r="125" spans="1:1">
      <c r="A125" s="37"/>
    </row>
    <row r="126" spans="1:1">
      <c r="A126" s="37"/>
    </row>
    <row r="127" spans="1:1">
      <c r="A127" s="37"/>
    </row>
    <row r="128" spans="1:1">
      <c r="A128" s="40"/>
    </row>
    <row r="129" spans="1:1">
      <c r="A129" s="37"/>
    </row>
    <row r="130" spans="1:1">
      <c r="A130" s="37"/>
    </row>
    <row r="131" spans="1:1">
      <c r="A131" s="37"/>
    </row>
    <row r="132" spans="1:1">
      <c r="A132" s="37"/>
    </row>
    <row r="133" spans="1:1">
      <c r="A133" s="37"/>
    </row>
    <row r="134" spans="1:1">
      <c r="A134" s="37"/>
    </row>
    <row r="135" spans="1:1">
      <c r="A135" s="37"/>
    </row>
    <row r="136" spans="1:1">
      <c r="A136" s="37"/>
    </row>
    <row r="137" spans="1:1">
      <c r="A137" s="37"/>
    </row>
    <row r="138" spans="1:1">
      <c r="A138" s="37"/>
    </row>
    <row r="139" spans="1:1">
      <c r="A139" s="37"/>
    </row>
    <row r="140" spans="1:1">
      <c r="A140" s="37"/>
    </row>
    <row r="141" spans="1:1">
      <c r="A141" s="37"/>
    </row>
    <row r="142" spans="1:1">
      <c r="A142" s="37"/>
    </row>
    <row r="143" spans="1:1">
      <c r="A143" s="40"/>
    </row>
    <row r="144" spans="1:1">
      <c r="A144" s="37"/>
    </row>
    <row r="145" spans="1:1">
      <c r="A145" s="37"/>
    </row>
    <row r="146" spans="1:1">
      <c r="A146" s="37"/>
    </row>
    <row r="147" spans="1:1">
      <c r="A147" s="37"/>
    </row>
    <row r="148" spans="1:1">
      <c r="A148" s="40"/>
    </row>
    <row r="149" spans="1:1">
      <c r="A149" s="40"/>
    </row>
    <row r="150" spans="1:1">
      <c r="A150" s="37"/>
    </row>
    <row r="151" spans="1:1">
      <c r="A151" s="37"/>
    </row>
    <row r="152" spans="1:1">
      <c r="A152" s="37"/>
    </row>
    <row r="153" spans="1:1">
      <c r="A153" s="37"/>
    </row>
    <row r="154" spans="1:1">
      <c r="A154" s="40"/>
    </row>
    <row r="155" spans="1:1">
      <c r="A155" s="37"/>
    </row>
    <row r="156" spans="1:1">
      <c r="A156" s="37"/>
    </row>
    <row r="157" spans="1:1">
      <c r="A157" s="37"/>
    </row>
    <row r="158" spans="1:1">
      <c r="A158" s="37"/>
    </row>
    <row r="159" spans="1:1">
      <c r="A159" s="37"/>
    </row>
    <row r="160" spans="1:1">
      <c r="A160" s="37"/>
    </row>
    <row r="161" spans="1:1">
      <c r="A161" s="40"/>
    </row>
    <row r="162" spans="1:1">
      <c r="A162" s="37"/>
    </row>
    <row r="163" spans="1:1">
      <c r="A163" s="37"/>
    </row>
    <row r="164" spans="1:1">
      <c r="A164" s="37"/>
    </row>
    <row r="165" spans="1:1">
      <c r="A165" s="37"/>
    </row>
    <row r="166" spans="1:1">
      <c r="A166" s="37"/>
    </row>
    <row r="167" spans="1:1">
      <c r="A167" s="37"/>
    </row>
    <row r="168" spans="1:1">
      <c r="A168" s="37"/>
    </row>
    <row r="169" spans="1:1">
      <c r="A169" s="37"/>
    </row>
    <row r="170" spans="1:1">
      <c r="A170" s="37"/>
    </row>
    <row r="171" spans="1:1">
      <c r="A171" s="37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37"/>
    </row>
    <row r="178" spans="1:1">
      <c r="A178" s="37"/>
    </row>
    <row r="179" spans="1:1">
      <c r="A179" s="37"/>
    </row>
    <row r="180" spans="1:1">
      <c r="A180" s="37"/>
    </row>
    <row r="181" spans="1:1">
      <c r="A181" s="37"/>
    </row>
    <row r="182" spans="1:1">
      <c r="A182" s="37"/>
    </row>
    <row r="183" spans="1:1">
      <c r="A183" s="37"/>
    </row>
    <row r="184" spans="1:1">
      <c r="A184" s="40"/>
    </row>
    <row r="185" spans="1:1">
      <c r="A185" s="37"/>
    </row>
    <row r="186" spans="1:1">
      <c r="A186" s="37"/>
    </row>
    <row r="187" spans="1:1">
      <c r="A187" s="37"/>
    </row>
    <row r="188" spans="1:1">
      <c r="A188" s="37"/>
    </row>
    <row r="189" spans="1:1">
      <c r="A189" s="37"/>
    </row>
    <row r="190" spans="1:1">
      <c r="A190" s="40"/>
    </row>
    <row r="191" spans="1:1">
      <c r="A191" s="37"/>
    </row>
    <row r="192" spans="1:1">
      <c r="A192" s="37"/>
    </row>
    <row r="193" spans="1:2">
      <c r="A193" s="37"/>
    </row>
    <row r="194" spans="1:2">
      <c r="A194" s="37"/>
    </row>
    <row r="195" spans="1:2">
      <c r="A195" s="40"/>
    </row>
    <row r="196" spans="1:2">
      <c r="A196" s="37"/>
    </row>
    <row r="197" spans="1:2">
      <c r="A197" s="37"/>
    </row>
    <row r="198" spans="1:2">
      <c r="A198" s="37"/>
    </row>
    <row r="199" spans="1:2">
      <c r="A199" s="37"/>
    </row>
    <row r="200" spans="1:2">
      <c r="A200" s="37"/>
    </row>
    <row r="201" spans="1:2">
      <c r="A201" s="40"/>
    </row>
    <row r="203" spans="1:2">
      <c r="A203" s="42"/>
      <c r="B203" s="2"/>
    </row>
  </sheetData>
  <phoneticPr fontId="8" type="noConversion"/>
  <printOptions horizontalCentered="1"/>
  <pageMargins left="0.75" right="0.75" top="1" bottom="1" header="0.5" footer="0.5"/>
  <pageSetup orientation="landscape" horizontalDpi="4294967293" r:id="rId1"/>
  <headerFooter alignWithMargins="0">
    <oddHeader>&amp;C&amp;"Arial,Bold"&amp;16National and State Comparisons
of Public Library Operating Income</oddHeader>
    <oddFooter>&amp;L&amp;9Mississippi Public Library Statistics, FY03, Income Comparisons&amp;R&amp;9Page 7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66"/>
  <sheetViews>
    <sheetView zoomScaleNormal="100" workbookViewId="0">
      <selection activeCell="A3" sqref="A3"/>
    </sheetView>
  </sheetViews>
  <sheetFormatPr defaultRowHeight="12.75"/>
  <cols>
    <col min="1" max="1" width="52.7109375" bestFit="1" customWidth="1"/>
    <col min="2" max="2" width="48.140625" customWidth="1"/>
    <col min="3" max="3" width="11.5703125" style="1" bestFit="1" customWidth="1"/>
    <col min="4" max="4" width="11.5703125" bestFit="1" customWidth="1"/>
    <col min="5" max="5" width="10.140625" style="31" bestFit="1" customWidth="1"/>
    <col min="6" max="6" width="8.42578125" style="36" customWidth="1"/>
    <col min="7" max="7" width="11.28515625" style="36" bestFit="1" customWidth="1"/>
    <col min="8" max="8" width="10.85546875" bestFit="1" customWidth="1"/>
    <col min="9" max="9" width="10.85546875" style="31" bestFit="1" customWidth="1"/>
    <col min="11" max="11" width="12.42578125" style="7" hidden="1" customWidth="1"/>
  </cols>
  <sheetData>
    <row r="1" spans="1:12">
      <c r="C1" s="11"/>
      <c r="D1" s="2"/>
      <c r="E1" s="8" t="s">
        <v>623</v>
      </c>
      <c r="F1" s="35" t="s">
        <v>631</v>
      </c>
      <c r="G1" s="35" t="s">
        <v>629</v>
      </c>
      <c r="H1" s="5" t="s">
        <v>624</v>
      </c>
      <c r="I1" s="8" t="s">
        <v>383</v>
      </c>
      <c r="K1" s="9" t="s">
        <v>655</v>
      </c>
    </row>
    <row r="2" spans="1:12">
      <c r="A2" s="2" t="s">
        <v>384</v>
      </c>
      <c r="B2" s="2" t="s">
        <v>139</v>
      </c>
      <c r="C2" s="11" t="s">
        <v>625</v>
      </c>
      <c r="D2" s="2" t="s">
        <v>626</v>
      </c>
      <c r="E2" s="8" t="s">
        <v>627</v>
      </c>
      <c r="F2" s="35" t="s">
        <v>630</v>
      </c>
      <c r="G2" s="35" t="s">
        <v>628</v>
      </c>
      <c r="H2" s="2" t="s">
        <v>192</v>
      </c>
      <c r="I2" s="8" t="s">
        <v>192</v>
      </c>
      <c r="K2" s="10" t="s">
        <v>654</v>
      </c>
    </row>
    <row r="3" spans="1:12">
      <c r="A3" s="3"/>
      <c r="B3" s="3"/>
    </row>
    <row r="4" spans="1:12">
      <c r="A4" s="4" t="s">
        <v>385</v>
      </c>
      <c r="B4" s="4" t="s">
        <v>42</v>
      </c>
      <c r="C4" s="1">
        <v>130</v>
      </c>
      <c r="D4">
        <v>12</v>
      </c>
      <c r="E4" s="31">
        <v>600</v>
      </c>
      <c r="F4" s="36">
        <v>1973</v>
      </c>
      <c r="H4" s="1">
        <v>1319</v>
      </c>
      <c r="I4" s="31">
        <v>1951</v>
      </c>
      <c r="K4" s="7">
        <f t="shared" ref="K4:K35" si="0">(I4/H4)-1</f>
        <v>0.47915087187263072</v>
      </c>
    </row>
    <row r="5" spans="1:12">
      <c r="A5" s="4" t="s">
        <v>386</v>
      </c>
      <c r="B5" s="4" t="s">
        <v>162</v>
      </c>
      <c r="C5" s="1">
        <v>197</v>
      </c>
      <c r="D5">
        <v>32</v>
      </c>
      <c r="E5" s="31">
        <v>3500</v>
      </c>
      <c r="F5" s="36">
        <v>1969</v>
      </c>
      <c r="H5" s="1">
        <v>5001</v>
      </c>
      <c r="I5" s="31">
        <v>4727</v>
      </c>
      <c r="K5" s="7">
        <f t="shared" si="0"/>
        <v>-5.4789042191561665E-2</v>
      </c>
    </row>
    <row r="6" spans="1:12">
      <c r="A6" s="4" t="s">
        <v>387</v>
      </c>
      <c r="B6" s="4" t="s">
        <v>38</v>
      </c>
      <c r="C6" s="1">
        <v>209</v>
      </c>
      <c r="D6">
        <v>20</v>
      </c>
      <c r="E6" s="31" t="s">
        <v>656</v>
      </c>
      <c r="F6" s="36" t="s">
        <v>656</v>
      </c>
      <c r="H6" s="1">
        <v>9729</v>
      </c>
      <c r="I6" s="31">
        <v>9168</v>
      </c>
      <c r="K6" s="7">
        <f t="shared" si="0"/>
        <v>-5.7662658032685776E-2</v>
      </c>
    </row>
    <row r="7" spans="1:12">
      <c r="A7" s="4" t="s">
        <v>388</v>
      </c>
      <c r="B7" s="4" t="s">
        <v>42</v>
      </c>
      <c r="C7" s="1">
        <v>230</v>
      </c>
      <c r="D7">
        <v>24</v>
      </c>
      <c r="E7" s="31">
        <v>609</v>
      </c>
      <c r="F7" s="36">
        <v>1975</v>
      </c>
      <c r="H7" s="1">
        <v>3240</v>
      </c>
      <c r="I7" s="31">
        <v>5323</v>
      </c>
      <c r="K7" s="7">
        <f t="shared" si="0"/>
        <v>0.64290123456790127</v>
      </c>
    </row>
    <row r="8" spans="1:12" s="43" customFormat="1">
      <c r="A8" s="46" t="s">
        <v>389</v>
      </c>
      <c r="B8" s="46" t="s">
        <v>16</v>
      </c>
      <c r="C8" s="126">
        <v>238</v>
      </c>
      <c r="D8" s="43">
        <v>20</v>
      </c>
      <c r="E8" s="141" t="s">
        <v>656</v>
      </c>
      <c r="F8" s="164" t="s">
        <v>638</v>
      </c>
      <c r="G8" s="164"/>
      <c r="H8" s="126">
        <v>5828</v>
      </c>
      <c r="I8" s="141">
        <v>4055</v>
      </c>
      <c r="J8" s="27"/>
      <c r="K8" s="265">
        <f t="shared" si="0"/>
        <v>-0.30422100205902536</v>
      </c>
      <c r="L8" s="27"/>
    </row>
    <row r="9" spans="1:12" s="27" customFormat="1">
      <c r="A9" s="4" t="s">
        <v>390</v>
      </c>
      <c r="B9" s="4" t="s">
        <v>40</v>
      </c>
      <c r="C9" s="33">
        <v>247</v>
      </c>
      <c r="D9" s="27">
        <v>32.5</v>
      </c>
      <c r="E9" s="165">
        <v>550</v>
      </c>
      <c r="F9" s="41">
        <v>1975</v>
      </c>
      <c r="G9" s="41"/>
      <c r="H9" s="27">
        <v>495</v>
      </c>
      <c r="I9" s="165">
        <v>438</v>
      </c>
      <c r="K9" s="265">
        <f t="shared" si="0"/>
        <v>-0.11515151515151512</v>
      </c>
    </row>
    <row r="10" spans="1:12">
      <c r="A10" s="4" t="s">
        <v>391</v>
      </c>
      <c r="B10" s="4" t="s">
        <v>42</v>
      </c>
      <c r="C10" s="1">
        <v>280</v>
      </c>
      <c r="D10">
        <v>9</v>
      </c>
      <c r="E10" s="31">
        <v>550</v>
      </c>
      <c r="F10" s="36">
        <v>1969</v>
      </c>
      <c r="H10" s="1">
        <v>1128</v>
      </c>
      <c r="I10" s="31">
        <v>1401</v>
      </c>
      <c r="J10" s="27"/>
      <c r="K10" s="265">
        <f t="shared" si="0"/>
        <v>0.24202127659574457</v>
      </c>
      <c r="L10" s="27"/>
    </row>
    <row r="11" spans="1:12">
      <c r="A11" s="4" t="s">
        <v>392</v>
      </c>
      <c r="B11" s="4" t="s">
        <v>161</v>
      </c>
      <c r="C11" s="1">
        <v>300</v>
      </c>
      <c r="D11">
        <v>37.5</v>
      </c>
      <c r="E11" s="31">
        <v>22541</v>
      </c>
      <c r="F11" s="36">
        <v>1977</v>
      </c>
      <c r="H11" s="1">
        <v>9822</v>
      </c>
      <c r="I11" s="31">
        <v>9377</v>
      </c>
      <c r="J11" s="27"/>
      <c r="K11" s="265">
        <f t="shared" si="0"/>
        <v>-4.5306454897169668E-2</v>
      </c>
      <c r="L11" s="27"/>
    </row>
    <row r="12" spans="1:12">
      <c r="A12" s="4" t="s">
        <v>393</v>
      </c>
      <c r="B12" s="4" t="s">
        <v>40</v>
      </c>
      <c r="C12" s="1">
        <v>312</v>
      </c>
      <c r="D12">
        <v>20</v>
      </c>
      <c r="E12" s="31">
        <v>1200</v>
      </c>
      <c r="F12" s="36">
        <v>1991</v>
      </c>
      <c r="H12" s="1">
        <v>5129</v>
      </c>
      <c r="I12" s="31">
        <v>8090</v>
      </c>
      <c r="J12" s="27"/>
      <c r="K12" s="265">
        <f t="shared" si="0"/>
        <v>0.57730551764476501</v>
      </c>
      <c r="L12" s="27"/>
    </row>
    <row r="13" spans="1:12" s="43" customFormat="1">
      <c r="A13" s="46" t="s">
        <v>394</v>
      </c>
      <c r="B13" s="46" t="s">
        <v>40</v>
      </c>
      <c r="C13" s="126">
        <v>325</v>
      </c>
      <c r="D13" s="43">
        <v>15</v>
      </c>
      <c r="E13" s="141">
        <v>832</v>
      </c>
      <c r="F13" s="164">
        <v>1982</v>
      </c>
      <c r="G13" s="164"/>
      <c r="H13" s="126">
        <v>12798</v>
      </c>
      <c r="I13" s="141">
        <v>14112</v>
      </c>
      <c r="J13" s="27"/>
      <c r="K13" s="265">
        <f t="shared" si="0"/>
        <v>0.1026722925457102</v>
      </c>
      <c r="L13" s="27"/>
    </row>
    <row r="14" spans="1:12">
      <c r="A14" s="4" t="s">
        <v>395</v>
      </c>
      <c r="B14" s="4" t="s">
        <v>28</v>
      </c>
      <c r="C14" s="1">
        <v>339</v>
      </c>
      <c r="D14">
        <v>32</v>
      </c>
      <c r="E14" s="31">
        <v>2200</v>
      </c>
      <c r="F14" s="36">
        <v>2001</v>
      </c>
      <c r="H14" s="1">
        <v>7885</v>
      </c>
      <c r="I14" s="31">
        <v>11105</v>
      </c>
      <c r="J14" s="27"/>
      <c r="K14" s="265">
        <f t="shared" si="0"/>
        <v>0.40837032339885848</v>
      </c>
      <c r="L14" s="27"/>
    </row>
    <row r="15" spans="1:12" s="27" customFormat="1">
      <c r="A15" s="4" t="s">
        <v>396</v>
      </c>
      <c r="B15" s="4" t="s">
        <v>16</v>
      </c>
      <c r="C15" s="33">
        <v>339</v>
      </c>
      <c r="D15" s="27">
        <v>9</v>
      </c>
      <c r="E15" s="165" t="s">
        <v>656</v>
      </c>
      <c r="F15" s="41">
        <v>1982</v>
      </c>
      <c r="G15" s="41"/>
      <c r="H15" s="33">
        <v>1944</v>
      </c>
      <c r="I15" s="165">
        <v>1847</v>
      </c>
      <c r="K15" s="265">
        <f t="shared" si="0"/>
        <v>-4.9897119341563823E-2</v>
      </c>
    </row>
    <row r="16" spans="1:12">
      <c r="A16" s="4" t="s">
        <v>397</v>
      </c>
      <c r="B16" s="4" t="s">
        <v>19</v>
      </c>
      <c r="C16" s="1">
        <v>342</v>
      </c>
      <c r="D16" s="27">
        <v>20</v>
      </c>
      <c r="E16" s="31">
        <v>2400</v>
      </c>
      <c r="F16" s="36" t="s">
        <v>656</v>
      </c>
      <c r="H16" s="1">
        <v>1492</v>
      </c>
      <c r="I16" s="31" t="s">
        <v>656</v>
      </c>
      <c r="J16" s="27"/>
      <c r="K16" s="265" t="e">
        <f t="shared" si="0"/>
        <v>#VALUE!</v>
      </c>
      <c r="L16" s="27"/>
    </row>
    <row r="17" spans="1:12">
      <c r="A17" s="4" t="s">
        <v>399</v>
      </c>
      <c r="B17" s="4" t="s">
        <v>33</v>
      </c>
      <c r="C17" s="1">
        <v>355</v>
      </c>
      <c r="D17">
        <v>14</v>
      </c>
      <c r="E17" s="31">
        <v>540</v>
      </c>
      <c r="F17" s="36">
        <v>1966</v>
      </c>
      <c r="G17" s="36">
        <v>1991</v>
      </c>
      <c r="H17" s="1">
        <v>3165</v>
      </c>
      <c r="I17" s="31">
        <v>2733</v>
      </c>
      <c r="J17" s="27"/>
      <c r="K17" s="265">
        <f t="shared" si="0"/>
        <v>-0.13649289099526063</v>
      </c>
      <c r="L17" s="27"/>
    </row>
    <row r="18" spans="1:12" s="43" customFormat="1">
      <c r="A18" s="46" t="s">
        <v>398</v>
      </c>
      <c r="B18" s="46" t="s">
        <v>42</v>
      </c>
      <c r="C18" s="126">
        <v>362</v>
      </c>
      <c r="D18" s="43">
        <v>15</v>
      </c>
      <c r="E18" s="141">
        <v>960</v>
      </c>
      <c r="F18" s="164">
        <v>1990</v>
      </c>
      <c r="G18" s="164"/>
      <c r="H18" s="126">
        <v>6589</v>
      </c>
      <c r="I18" s="141">
        <v>7343</v>
      </c>
      <c r="J18" s="27"/>
      <c r="K18" s="265">
        <f t="shared" si="0"/>
        <v>0.11443314615267863</v>
      </c>
      <c r="L18" s="27"/>
    </row>
    <row r="19" spans="1:12">
      <c r="A19" s="4" t="s">
        <v>400</v>
      </c>
      <c r="B19" s="4" t="s">
        <v>42</v>
      </c>
      <c r="C19" s="1">
        <v>387</v>
      </c>
      <c r="D19">
        <v>11</v>
      </c>
      <c r="E19" s="31">
        <v>348</v>
      </c>
      <c r="F19" s="36">
        <v>1930</v>
      </c>
      <c r="H19" s="1">
        <v>2012</v>
      </c>
      <c r="I19" s="31">
        <v>2224</v>
      </c>
      <c r="J19" s="27"/>
      <c r="K19" s="265">
        <f t="shared" si="0"/>
        <v>0.10536779324055656</v>
      </c>
      <c r="L19" s="27"/>
    </row>
    <row r="20" spans="1:12" s="27" customFormat="1">
      <c r="A20" s="4" t="s">
        <v>403</v>
      </c>
      <c r="B20" s="4" t="s">
        <v>42</v>
      </c>
      <c r="C20" s="33">
        <v>404</v>
      </c>
      <c r="D20" s="27">
        <v>9</v>
      </c>
      <c r="E20" s="165">
        <v>600</v>
      </c>
      <c r="F20" s="41" t="s">
        <v>656</v>
      </c>
      <c r="G20" s="41"/>
      <c r="H20" s="33">
        <v>2369</v>
      </c>
      <c r="I20" s="165">
        <v>4184</v>
      </c>
      <c r="K20" s="265">
        <f t="shared" si="0"/>
        <v>0.7661460531869988</v>
      </c>
    </row>
    <row r="21" spans="1:12">
      <c r="A21" s="4" t="s">
        <v>401</v>
      </c>
      <c r="B21" s="4" t="s">
        <v>402</v>
      </c>
      <c r="C21" s="1">
        <v>417</v>
      </c>
      <c r="D21">
        <v>20</v>
      </c>
      <c r="E21" s="31">
        <v>2400</v>
      </c>
      <c r="F21" s="36">
        <v>1997</v>
      </c>
      <c r="H21" s="1">
        <v>5031</v>
      </c>
      <c r="I21" s="31">
        <v>5549</v>
      </c>
      <c r="J21" s="27"/>
      <c r="K21" s="265">
        <f t="shared" si="0"/>
        <v>0.10296163784535883</v>
      </c>
      <c r="L21" s="27"/>
    </row>
    <row r="22" spans="1:12">
      <c r="A22" s="4" t="s">
        <v>404</v>
      </c>
      <c r="B22" s="4" t="s">
        <v>27</v>
      </c>
      <c r="C22" s="1">
        <v>447</v>
      </c>
      <c r="D22">
        <v>30</v>
      </c>
      <c r="E22" s="31">
        <v>2560</v>
      </c>
      <c r="F22" s="36">
        <v>1981</v>
      </c>
      <c r="H22" s="1">
        <v>8477</v>
      </c>
      <c r="I22" s="31">
        <v>8460</v>
      </c>
      <c r="J22" s="27"/>
      <c r="K22" s="265">
        <f t="shared" si="0"/>
        <v>-2.0054264480358075E-3</v>
      </c>
      <c r="L22" s="27"/>
    </row>
    <row r="23" spans="1:12" s="43" customFormat="1">
      <c r="A23" s="46" t="s">
        <v>405</v>
      </c>
      <c r="B23" s="46" t="s">
        <v>16</v>
      </c>
      <c r="C23" s="126">
        <v>462</v>
      </c>
      <c r="D23" s="43">
        <v>20</v>
      </c>
      <c r="E23" s="141" t="s">
        <v>656</v>
      </c>
      <c r="F23" s="164" t="s">
        <v>638</v>
      </c>
      <c r="G23" s="164"/>
      <c r="H23" s="126">
        <v>8667</v>
      </c>
      <c r="I23" s="141">
        <v>9619</v>
      </c>
      <c r="J23" s="27"/>
      <c r="K23" s="265">
        <f t="shared" si="0"/>
        <v>0.10984192915657087</v>
      </c>
      <c r="L23" s="27"/>
    </row>
    <row r="24" spans="1:12">
      <c r="A24" s="4" t="s">
        <v>406</v>
      </c>
      <c r="B24" s="4" t="s">
        <v>33</v>
      </c>
      <c r="C24" s="1">
        <v>482</v>
      </c>
      <c r="D24">
        <v>16</v>
      </c>
      <c r="E24" s="31">
        <v>1200</v>
      </c>
      <c r="F24" s="36" t="s">
        <v>656</v>
      </c>
      <c r="G24" s="36">
        <v>1974</v>
      </c>
      <c r="H24" s="1">
        <v>1892</v>
      </c>
      <c r="I24" s="31">
        <v>2073</v>
      </c>
      <c r="J24" s="27"/>
      <c r="K24" s="265">
        <f t="shared" si="0"/>
        <v>9.5665961945031741E-2</v>
      </c>
      <c r="L24" s="27"/>
    </row>
    <row r="25" spans="1:12" s="27" customFormat="1">
      <c r="A25" s="4" t="s">
        <v>409</v>
      </c>
      <c r="B25" s="4" t="s">
        <v>30</v>
      </c>
      <c r="C25" s="33">
        <v>497</v>
      </c>
      <c r="D25" s="27">
        <v>12</v>
      </c>
      <c r="E25" s="165">
        <v>1560</v>
      </c>
      <c r="F25" s="41">
        <v>1976</v>
      </c>
      <c r="G25" s="41"/>
      <c r="H25" s="27">
        <v>499</v>
      </c>
      <c r="I25" s="165">
        <v>495</v>
      </c>
      <c r="K25" s="265">
        <f t="shared" si="0"/>
        <v>-8.0160320641282645E-3</v>
      </c>
    </row>
    <row r="26" spans="1:12">
      <c r="A26" s="4" t="s">
        <v>408</v>
      </c>
      <c r="B26" s="4" t="s">
        <v>15</v>
      </c>
      <c r="C26" s="1">
        <v>506</v>
      </c>
      <c r="D26">
        <v>20</v>
      </c>
      <c r="E26" s="31">
        <v>1956</v>
      </c>
      <c r="F26" s="36">
        <v>1960</v>
      </c>
      <c r="H26" s="1">
        <v>1956</v>
      </c>
      <c r="I26" s="31">
        <v>2076</v>
      </c>
      <c r="J26" s="27"/>
      <c r="K26" s="265">
        <f t="shared" si="0"/>
        <v>6.1349693251533832E-2</v>
      </c>
      <c r="L26" s="27"/>
    </row>
    <row r="27" spans="1:12">
      <c r="A27" s="4" t="s">
        <v>410</v>
      </c>
      <c r="B27" s="4" t="s">
        <v>27</v>
      </c>
      <c r="C27" s="1">
        <v>506</v>
      </c>
      <c r="D27">
        <v>40</v>
      </c>
      <c r="E27" s="31">
        <v>4600</v>
      </c>
      <c r="F27" s="36">
        <v>1976</v>
      </c>
      <c r="G27" s="36">
        <v>2003</v>
      </c>
      <c r="H27" s="1">
        <v>40655</v>
      </c>
      <c r="I27" s="31">
        <v>21413</v>
      </c>
      <c r="J27" s="27"/>
      <c r="K27" s="265">
        <f t="shared" si="0"/>
        <v>-0.47329971713196406</v>
      </c>
      <c r="L27" s="27"/>
    </row>
    <row r="28" spans="1:12" s="43" customFormat="1">
      <c r="A28" s="46" t="s">
        <v>411</v>
      </c>
      <c r="B28" s="46" t="s">
        <v>1</v>
      </c>
      <c r="C28" s="126">
        <v>518</v>
      </c>
      <c r="D28" s="43">
        <v>15</v>
      </c>
      <c r="E28" s="141" t="s">
        <v>656</v>
      </c>
      <c r="F28" s="164" t="s">
        <v>656</v>
      </c>
      <c r="G28" s="164"/>
      <c r="H28" s="43">
        <v>670</v>
      </c>
      <c r="I28" s="141">
        <v>652</v>
      </c>
      <c r="J28" s="27"/>
      <c r="K28" s="265">
        <f t="shared" si="0"/>
        <v>-2.68656716417911E-2</v>
      </c>
      <c r="L28" s="27"/>
    </row>
    <row r="29" spans="1:12" s="27" customFormat="1">
      <c r="A29" s="4" t="s">
        <v>415</v>
      </c>
      <c r="B29" s="4" t="s">
        <v>5</v>
      </c>
      <c r="C29" s="33">
        <v>543</v>
      </c>
      <c r="D29" s="27">
        <v>15</v>
      </c>
      <c r="E29" s="165">
        <v>900</v>
      </c>
      <c r="F29" s="41">
        <v>1966</v>
      </c>
      <c r="G29" s="41"/>
      <c r="H29" s="33">
        <v>2637</v>
      </c>
      <c r="I29" s="165">
        <v>3040</v>
      </c>
      <c r="K29" s="265">
        <f t="shared" si="0"/>
        <v>0.15282518012893442</v>
      </c>
    </row>
    <row r="30" spans="1:12">
      <c r="A30" s="4" t="s">
        <v>413</v>
      </c>
      <c r="B30" s="4" t="s">
        <v>37</v>
      </c>
      <c r="C30" s="1">
        <v>548</v>
      </c>
      <c r="D30">
        <v>20</v>
      </c>
      <c r="E30" s="31">
        <v>760</v>
      </c>
      <c r="F30" s="36">
        <v>1959</v>
      </c>
      <c r="G30" s="36">
        <v>1996</v>
      </c>
      <c r="H30" s="1">
        <v>1993</v>
      </c>
      <c r="I30" s="31">
        <v>1575</v>
      </c>
      <c r="J30" s="27"/>
      <c r="K30" s="265">
        <f t="shared" si="0"/>
        <v>-0.20973406924234816</v>
      </c>
      <c r="L30" s="27"/>
    </row>
    <row r="31" spans="1:12">
      <c r="A31" s="4" t="s">
        <v>417</v>
      </c>
      <c r="B31" s="4" t="s">
        <v>0</v>
      </c>
      <c r="C31" s="1">
        <v>548</v>
      </c>
      <c r="D31">
        <v>45</v>
      </c>
      <c r="E31" s="31">
        <v>5550</v>
      </c>
      <c r="F31" s="36">
        <v>2003</v>
      </c>
      <c r="H31" s="1">
        <v>14144</v>
      </c>
      <c r="I31" s="31">
        <v>12804</v>
      </c>
      <c r="J31" s="27"/>
      <c r="K31" s="265">
        <f t="shared" si="0"/>
        <v>-9.4739819004524883E-2</v>
      </c>
      <c r="L31" s="27"/>
    </row>
    <row r="32" spans="1:12">
      <c r="A32" s="4" t="s">
        <v>416</v>
      </c>
      <c r="B32" s="4" t="s">
        <v>31</v>
      </c>
      <c r="C32" s="1">
        <v>550</v>
      </c>
      <c r="D32">
        <v>16</v>
      </c>
      <c r="E32" s="31">
        <v>720</v>
      </c>
      <c r="F32" s="36">
        <v>1962</v>
      </c>
      <c r="H32">
        <v>886</v>
      </c>
      <c r="I32" s="31">
        <v>2949</v>
      </c>
      <c r="J32" s="27"/>
      <c r="K32" s="265">
        <f t="shared" si="0"/>
        <v>2.3284424379232505</v>
      </c>
      <c r="L32" s="27"/>
    </row>
    <row r="33" spans="1:12" s="43" customFormat="1">
      <c r="A33" s="46" t="s">
        <v>414</v>
      </c>
      <c r="B33" s="46" t="s">
        <v>28</v>
      </c>
      <c r="C33" s="126">
        <v>553</v>
      </c>
      <c r="D33" s="43">
        <v>12</v>
      </c>
      <c r="E33" s="141">
        <v>1072</v>
      </c>
      <c r="F33" s="164" t="s">
        <v>656</v>
      </c>
      <c r="G33" s="164" t="s">
        <v>632</v>
      </c>
      <c r="H33" s="126">
        <v>2268</v>
      </c>
      <c r="I33" s="141">
        <v>2181</v>
      </c>
      <c r="J33" s="27"/>
      <c r="K33" s="265">
        <f t="shared" si="0"/>
        <v>-3.8359788359788372E-2</v>
      </c>
      <c r="L33" s="27"/>
    </row>
    <row r="34" spans="1:12">
      <c r="A34" s="4" t="s">
        <v>412</v>
      </c>
      <c r="B34" s="4" t="s">
        <v>29</v>
      </c>
      <c r="C34" s="1">
        <v>560</v>
      </c>
      <c r="D34">
        <v>20</v>
      </c>
      <c r="E34" s="16">
        <v>2500</v>
      </c>
      <c r="F34" s="31">
        <v>1947</v>
      </c>
      <c r="G34" s="37">
        <v>1996</v>
      </c>
      <c r="H34" s="1">
        <v>3070</v>
      </c>
      <c r="I34" s="31">
        <v>3647</v>
      </c>
      <c r="J34" s="27"/>
      <c r="K34" s="265">
        <f t="shared" si="0"/>
        <v>0.18794788273615626</v>
      </c>
      <c r="L34" s="27"/>
    </row>
    <row r="35" spans="1:12">
      <c r="A35" s="4" t="s">
        <v>418</v>
      </c>
      <c r="B35" s="4" t="s">
        <v>0</v>
      </c>
      <c r="C35" s="1">
        <v>566</v>
      </c>
      <c r="D35">
        <v>40</v>
      </c>
      <c r="E35" s="31">
        <v>2500</v>
      </c>
      <c r="F35" s="36" t="s">
        <v>641</v>
      </c>
      <c r="G35" s="36">
        <v>1992</v>
      </c>
      <c r="H35" s="1">
        <v>30500</v>
      </c>
      <c r="I35" s="31">
        <v>6765</v>
      </c>
      <c r="J35" s="27"/>
      <c r="K35" s="265">
        <f t="shared" si="0"/>
        <v>-0.77819672131147544</v>
      </c>
      <c r="L35" s="27"/>
    </row>
    <row r="36" spans="1:12">
      <c r="A36" s="4" t="s">
        <v>419</v>
      </c>
      <c r="B36" s="4" t="s">
        <v>6</v>
      </c>
      <c r="C36" s="1">
        <v>595</v>
      </c>
      <c r="D36">
        <v>24</v>
      </c>
      <c r="E36" s="31">
        <v>1500</v>
      </c>
      <c r="F36" s="36">
        <v>1950</v>
      </c>
      <c r="G36" s="36">
        <v>1981</v>
      </c>
      <c r="H36" s="1">
        <v>3908</v>
      </c>
      <c r="I36" s="31">
        <v>3954</v>
      </c>
      <c r="J36" s="27"/>
      <c r="K36" s="265">
        <f t="shared" ref="K36:K54" si="1">(I36/H36)-1</f>
        <v>1.1770726714432023E-2</v>
      </c>
      <c r="L36" s="27"/>
    </row>
    <row r="37" spans="1:12">
      <c r="A37" s="4" t="s">
        <v>420</v>
      </c>
      <c r="B37" s="4" t="s">
        <v>28</v>
      </c>
      <c r="C37" s="1">
        <v>595</v>
      </c>
      <c r="D37">
        <v>12</v>
      </c>
      <c r="E37" s="31">
        <v>1540</v>
      </c>
      <c r="F37" s="36">
        <v>1983</v>
      </c>
      <c r="G37" s="36">
        <v>2001</v>
      </c>
      <c r="H37" s="1">
        <v>1766</v>
      </c>
      <c r="I37" s="31">
        <v>1966</v>
      </c>
      <c r="J37" s="27"/>
      <c r="K37" s="265">
        <f t="shared" si="1"/>
        <v>0.11325028312570784</v>
      </c>
      <c r="L37" s="27"/>
    </row>
    <row r="38" spans="1:12" s="43" customFormat="1">
      <c r="A38" s="46" t="s">
        <v>421</v>
      </c>
      <c r="B38" s="46" t="s">
        <v>22</v>
      </c>
      <c r="C38" s="126">
        <v>601</v>
      </c>
      <c r="D38" s="43">
        <v>8</v>
      </c>
      <c r="E38" s="141">
        <v>800</v>
      </c>
      <c r="F38" s="164">
        <v>1991</v>
      </c>
      <c r="G38" s="164"/>
      <c r="H38" s="126">
        <v>2099</v>
      </c>
      <c r="I38" s="141">
        <v>4134</v>
      </c>
      <c r="J38" s="27"/>
      <c r="K38" s="265">
        <f t="shared" si="1"/>
        <v>0.96950929013816101</v>
      </c>
      <c r="L38" s="27"/>
    </row>
    <row r="39" spans="1:12">
      <c r="A39" s="4" t="s">
        <v>423</v>
      </c>
      <c r="B39" s="4" t="s">
        <v>13</v>
      </c>
      <c r="C39" s="1">
        <v>616</v>
      </c>
      <c r="D39">
        <v>9</v>
      </c>
      <c r="E39" s="31">
        <v>750</v>
      </c>
      <c r="F39" s="36">
        <v>1976</v>
      </c>
      <c r="H39" s="1">
        <v>1214</v>
      </c>
      <c r="I39" s="31">
        <v>623</v>
      </c>
      <c r="J39" s="27"/>
      <c r="K39" s="265">
        <f t="shared" si="1"/>
        <v>-0.48682042833607908</v>
      </c>
      <c r="L39" s="27"/>
    </row>
    <row r="40" spans="1:12">
      <c r="A40" s="4" t="s">
        <v>657</v>
      </c>
      <c r="B40" s="4" t="s">
        <v>22</v>
      </c>
      <c r="C40" s="1">
        <v>619</v>
      </c>
      <c r="F40" s="36" t="s">
        <v>656</v>
      </c>
      <c r="H40" s="1">
        <v>1555</v>
      </c>
      <c r="I40" s="31" t="s">
        <v>656</v>
      </c>
      <c r="J40" s="27"/>
      <c r="K40" s="265" t="e">
        <f t="shared" si="1"/>
        <v>#VALUE!</v>
      </c>
      <c r="L40" s="27"/>
    </row>
    <row r="41" spans="1:12">
      <c r="A41" s="4" t="s">
        <v>422</v>
      </c>
      <c r="B41" s="4" t="s">
        <v>45</v>
      </c>
      <c r="C41" s="1">
        <v>623</v>
      </c>
      <c r="D41">
        <v>49</v>
      </c>
      <c r="E41" s="31">
        <v>1679</v>
      </c>
      <c r="F41" s="36">
        <v>1988</v>
      </c>
      <c r="G41" s="36">
        <v>2000</v>
      </c>
      <c r="H41" s="1">
        <v>4753</v>
      </c>
      <c r="I41" s="31">
        <v>8922</v>
      </c>
      <c r="J41" s="27"/>
      <c r="K41" s="265">
        <f t="shared" si="1"/>
        <v>0.87713023353671371</v>
      </c>
      <c r="L41" s="27"/>
    </row>
    <row r="42" spans="1:12">
      <c r="A42" s="4" t="s">
        <v>427</v>
      </c>
      <c r="B42" s="4" t="s">
        <v>22</v>
      </c>
      <c r="C42" s="1">
        <v>639</v>
      </c>
      <c r="D42">
        <v>8</v>
      </c>
      <c r="E42" s="31">
        <v>4230</v>
      </c>
      <c r="F42" s="36">
        <v>1959</v>
      </c>
      <c r="H42" s="1">
        <v>2301</v>
      </c>
      <c r="I42" s="31">
        <v>4230</v>
      </c>
      <c r="J42" s="27"/>
      <c r="K42" s="265">
        <f t="shared" si="1"/>
        <v>0.83833116036505873</v>
      </c>
      <c r="L42" s="27"/>
    </row>
    <row r="43" spans="1:12" s="43" customFormat="1">
      <c r="A43" s="46" t="s">
        <v>425</v>
      </c>
      <c r="B43" s="46" t="s">
        <v>16</v>
      </c>
      <c r="C43" s="126">
        <v>646</v>
      </c>
      <c r="D43" s="43">
        <v>9</v>
      </c>
      <c r="E43" s="141"/>
      <c r="F43" s="164" t="s">
        <v>638</v>
      </c>
      <c r="G43" s="164"/>
      <c r="H43" s="43">
        <v>489</v>
      </c>
      <c r="I43" s="141">
        <v>928</v>
      </c>
      <c r="J43" s="27"/>
      <c r="K43" s="265">
        <f t="shared" si="1"/>
        <v>0.89775051124744376</v>
      </c>
      <c r="L43" s="27"/>
    </row>
    <row r="44" spans="1:12">
      <c r="A44" s="4" t="s">
        <v>426</v>
      </c>
      <c r="B44" s="4" t="s">
        <v>30</v>
      </c>
      <c r="C44" s="1">
        <v>651</v>
      </c>
      <c r="D44">
        <v>12</v>
      </c>
      <c r="E44" s="31">
        <v>936</v>
      </c>
      <c r="F44" s="36">
        <v>1962</v>
      </c>
      <c r="G44" s="36">
        <v>1999</v>
      </c>
      <c r="H44">
        <v>912</v>
      </c>
      <c r="I44" s="31">
        <v>379</v>
      </c>
      <c r="J44" s="27"/>
      <c r="K44" s="265">
        <f t="shared" si="1"/>
        <v>-0.58442982456140347</v>
      </c>
      <c r="L44" s="27"/>
    </row>
    <row r="45" spans="1:12">
      <c r="A45" s="4" t="s">
        <v>428</v>
      </c>
      <c r="B45" s="4" t="s">
        <v>45</v>
      </c>
      <c r="C45" s="1">
        <v>672</v>
      </c>
      <c r="D45">
        <v>49</v>
      </c>
      <c r="E45" s="31">
        <v>900</v>
      </c>
      <c r="F45" s="36">
        <v>1989</v>
      </c>
      <c r="H45" s="1">
        <v>9751</v>
      </c>
      <c r="I45" s="31">
        <v>16408</v>
      </c>
      <c r="J45" s="27"/>
      <c r="K45" s="265">
        <f t="shared" si="1"/>
        <v>0.68269921033740122</v>
      </c>
      <c r="L45" s="27"/>
    </row>
    <row r="46" spans="1:12">
      <c r="A46" s="4" t="s">
        <v>424</v>
      </c>
      <c r="B46" s="4" t="s">
        <v>33</v>
      </c>
      <c r="C46" s="1">
        <v>675</v>
      </c>
      <c r="D46">
        <v>30</v>
      </c>
      <c r="E46" s="31">
        <v>2880</v>
      </c>
      <c r="F46" s="36">
        <v>1976</v>
      </c>
      <c r="H46" s="1">
        <v>22101</v>
      </c>
      <c r="I46" s="31">
        <v>18309</v>
      </c>
      <c r="J46" s="27"/>
      <c r="K46" s="265">
        <f t="shared" si="1"/>
        <v>-0.17157594678973798</v>
      </c>
      <c r="L46" s="27"/>
    </row>
    <row r="47" spans="1:12">
      <c r="A47" s="4" t="s">
        <v>429</v>
      </c>
      <c r="B47" s="4" t="s">
        <v>40</v>
      </c>
      <c r="C47" s="1">
        <v>675</v>
      </c>
      <c r="D47">
        <v>10</v>
      </c>
      <c r="E47" s="31">
        <v>540</v>
      </c>
      <c r="F47" s="36" t="s">
        <v>656</v>
      </c>
      <c r="G47" s="36">
        <v>1990</v>
      </c>
      <c r="H47" s="1">
        <v>1908</v>
      </c>
      <c r="I47" s="31">
        <v>1880</v>
      </c>
      <c r="J47" s="27"/>
      <c r="K47" s="265">
        <f t="shared" si="1"/>
        <v>-1.4675052410901501E-2</v>
      </c>
      <c r="L47" s="27"/>
    </row>
    <row r="48" spans="1:12" s="43" customFormat="1">
      <c r="A48" s="46" t="s">
        <v>430</v>
      </c>
      <c r="B48" s="46" t="s">
        <v>15</v>
      </c>
      <c r="C48" s="126">
        <v>704</v>
      </c>
      <c r="D48" s="43">
        <v>20</v>
      </c>
      <c r="E48" s="141">
        <v>1452</v>
      </c>
      <c r="F48" s="164" t="s">
        <v>656</v>
      </c>
      <c r="G48" s="164">
        <v>2003</v>
      </c>
      <c r="H48" s="126">
        <v>1695</v>
      </c>
      <c r="I48" s="141">
        <v>2076</v>
      </c>
      <c r="J48" s="27"/>
      <c r="K48" s="265">
        <f t="shared" si="1"/>
        <v>0.22477876106194694</v>
      </c>
      <c r="L48" s="27"/>
    </row>
    <row r="49" spans="1:12">
      <c r="A49" s="4" t="s">
        <v>431</v>
      </c>
      <c r="B49" s="4" t="s">
        <v>28</v>
      </c>
      <c r="C49" s="1">
        <v>708</v>
      </c>
      <c r="D49">
        <v>15</v>
      </c>
      <c r="E49" s="31">
        <v>722</v>
      </c>
      <c r="F49" s="36" t="s">
        <v>633</v>
      </c>
      <c r="H49">
        <v>722</v>
      </c>
      <c r="I49" s="31">
        <v>489</v>
      </c>
      <c r="J49" s="27"/>
      <c r="K49" s="265">
        <f t="shared" si="1"/>
        <v>-0.32271468144044324</v>
      </c>
      <c r="L49" s="27"/>
    </row>
    <row r="50" spans="1:12">
      <c r="A50" s="4" t="s">
        <v>432</v>
      </c>
      <c r="B50" s="4" t="s">
        <v>37</v>
      </c>
      <c r="C50" s="1">
        <v>719</v>
      </c>
      <c r="D50">
        <v>30</v>
      </c>
      <c r="E50" s="31">
        <v>2448</v>
      </c>
      <c r="F50" s="36">
        <v>1984</v>
      </c>
      <c r="G50" s="36">
        <v>2003</v>
      </c>
      <c r="H50" s="1">
        <v>2448</v>
      </c>
      <c r="I50" s="31">
        <v>1330</v>
      </c>
      <c r="J50" s="27"/>
      <c r="K50" s="265">
        <f t="shared" si="1"/>
        <v>-0.4566993464052288</v>
      </c>
      <c r="L50" s="27"/>
    </row>
    <row r="51" spans="1:12">
      <c r="A51" s="4" t="s">
        <v>435</v>
      </c>
      <c r="B51" s="4" t="s">
        <v>3</v>
      </c>
      <c r="C51" s="1">
        <v>737</v>
      </c>
      <c r="D51">
        <v>20</v>
      </c>
      <c r="E51" s="31">
        <v>2835</v>
      </c>
      <c r="F51" s="36">
        <v>1976</v>
      </c>
      <c r="G51" s="36">
        <v>1995</v>
      </c>
      <c r="H51" s="1">
        <v>7281</v>
      </c>
      <c r="I51" s="31">
        <v>6918</v>
      </c>
      <c r="J51" s="27"/>
      <c r="K51" s="265">
        <f t="shared" si="1"/>
        <v>-4.9855789039967013E-2</v>
      </c>
      <c r="L51" s="27"/>
    </row>
    <row r="52" spans="1:12">
      <c r="A52" s="4" t="s">
        <v>434</v>
      </c>
      <c r="B52" s="4" t="s">
        <v>40</v>
      </c>
      <c r="C52" s="1">
        <v>752</v>
      </c>
      <c r="D52">
        <v>24</v>
      </c>
      <c r="E52" s="31">
        <v>2354</v>
      </c>
      <c r="F52" s="36">
        <v>1977</v>
      </c>
      <c r="G52" s="36">
        <v>2001</v>
      </c>
      <c r="H52" s="1">
        <v>6376</v>
      </c>
      <c r="I52" s="31">
        <v>5789</v>
      </c>
      <c r="J52" s="27"/>
      <c r="K52" s="265">
        <f t="shared" si="1"/>
        <v>-9.2063989962358872E-2</v>
      </c>
      <c r="L52" s="27"/>
    </row>
    <row r="53" spans="1:12" s="43" customFormat="1">
      <c r="A53" s="46" t="s">
        <v>438</v>
      </c>
      <c r="B53" s="46" t="s">
        <v>38</v>
      </c>
      <c r="C53" s="126">
        <v>780</v>
      </c>
      <c r="D53" s="43">
        <v>20</v>
      </c>
      <c r="E53" s="141" t="s">
        <v>656</v>
      </c>
      <c r="F53" s="164" t="s">
        <v>656</v>
      </c>
      <c r="G53" s="164"/>
      <c r="H53" s="126">
        <v>4781</v>
      </c>
      <c r="I53" s="141">
        <v>5445</v>
      </c>
      <c r="J53" s="27"/>
      <c r="K53" s="265">
        <f t="shared" si="1"/>
        <v>0.13888307885379625</v>
      </c>
      <c r="L53" s="27"/>
    </row>
    <row r="54" spans="1:12">
      <c r="A54" s="4" t="s">
        <v>440</v>
      </c>
      <c r="B54" s="4" t="s">
        <v>2</v>
      </c>
      <c r="C54" s="1">
        <v>783</v>
      </c>
      <c r="D54">
        <v>26</v>
      </c>
      <c r="E54" s="31" t="s">
        <v>656</v>
      </c>
      <c r="F54" s="36">
        <v>1977</v>
      </c>
      <c r="H54" s="1">
        <v>8212</v>
      </c>
      <c r="I54" s="31">
        <v>7271</v>
      </c>
      <c r="J54" s="27"/>
      <c r="K54" s="265">
        <f t="shared" si="1"/>
        <v>-0.11458840720896246</v>
      </c>
      <c r="L54" s="27"/>
    </row>
    <row r="55" spans="1:12">
      <c r="A55" s="4"/>
      <c r="B55" s="4"/>
      <c r="H55" s="1"/>
      <c r="J55" s="27"/>
      <c r="K55" s="265"/>
      <c r="L55" s="27"/>
    </row>
    <row r="56" spans="1:12">
      <c r="A56" s="4" t="s">
        <v>733</v>
      </c>
      <c r="B56" s="4"/>
      <c r="H56" s="1"/>
      <c r="J56" s="27"/>
      <c r="K56" s="265"/>
      <c r="L56" s="27"/>
    </row>
    <row r="57" spans="1:12">
      <c r="A57" s="4" t="s">
        <v>717</v>
      </c>
      <c r="B57" s="4"/>
      <c r="H57" s="1"/>
      <c r="J57" s="27"/>
      <c r="K57" s="265"/>
      <c r="L57" s="27"/>
    </row>
    <row r="58" spans="1:12">
      <c r="A58" t="s">
        <v>734</v>
      </c>
      <c r="B58" s="4"/>
      <c r="H58" s="1"/>
      <c r="J58" s="27"/>
      <c r="K58" s="265"/>
      <c r="L58" s="27"/>
    </row>
    <row r="59" spans="1:12">
      <c r="A59" s="4" t="s">
        <v>437</v>
      </c>
      <c r="B59" s="4" t="s">
        <v>162</v>
      </c>
      <c r="C59" s="1">
        <v>790</v>
      </c>
      <c r="D59">
        <v>36</v>
      </c>
      <c r="E59" s="31">
        <v>5500</v>
      </c>
      <c r="F59" s="36">
        <v>1969</v>
      </c>
      <c r="H59" s="1">
        <v>13438</v>
      </c>
      <c r="I59" s="31">
        <v>13680</v>
      </c>
      <c r="J59" s="27"/>
      <c r="K59" s="265">
        <f t="shared" ref="K59:K90" si="2">(I59/H59)-1</f>
        <v>1.8008632236939937E-2</v>
      </c>
      <c r="L59" s="27"/>
    </row>
    <row r="60" spans="1:12" s="27" customFormat="1">
      <c r="A60" s="4" t="s">
        <v>436</v>
      </c>
      <c r="B60" s="4" t="s">
        <v>32</v>
      </c>
      <c r="C60" s="33">
        <v>795</v>
      </c>
      <c r="D60" s="27">
        <v>19</v>
      </c>
      <c r="E60" s="165">
        <v>384</v>
      </c>
      <c r="F60" s="41" t="s">
        <v>656</v>
      </c>
      <c r="G60" s="41"/>
      <c r="H60" s="33">
        <v>1389</v>
      </c>
      <c r="I60" s="165">
        <v>1639</v>
      </c>
      <c r="K60" s="265">
        <f t="shared" si="2"/>
        <v>0.17998560115190787</v>
      </c>
    </row>
    <row r="61" spans="1:12">
      <c r="A61" s="4" t="s">
        <v>439</v>
      </c>
      <c r="B61" s="4" t="s">
        <v>16</v>
      </c>
      <c r="C61" s="1">
        <v>828</v>
      </c>
      <c r="D61">
        <v>24</v>
      </c>
      <c r="E61" s="31" t="s">
        <v>656</v>
      </c>
      <c r="F61" s="36" t="s">
        <v>656</v>
      </c>
      <c r="H61" s="1">
        <v>4340</v>
      </c>
      <c r="I61" s="31">
        <v>4965</v>
      </c>
      <c r="J61" s="27"/>
      <c r="K61" s="265">
        <f t="shared" si="2"/>
        <v>0.14400921658986165</v>
      </c>
      <c r="L61" s="27"/>
    </row>
    <row r="62" spans="1:12">
      <c r="A62" s="4" t="s">
        <v>441</v>
      </c>
      <c r="B62" s="4" t="s">
        <v>28</v>
      </c>
      <c r="C62" s="1">
        <v>888</v>
      </c>
      <c r="D62">
        <v>20</v>
      </c>
      <c r="E62" s="31">
        <v>1750</v>
      </c>
      <c r="F62" s="36">
        <v>1982</v>
      </c>
      <c r="G62" s="36">
        <v>2001</v>
      </c>
      <c r="H62" s="1">
        <v>3363</v>
      </c>
      <c r="I62" s="31">
        <v>1750</v>
      </c>
      <c r="J62" s="27"/>
      <c r="K62" s="265">
        <f t="shared" si="2"/>
        <v>-0.47963128159381507</v>
      </c>
      <c r="L62" s="27"/>
    </row>
    <row r="63" spans="1:12" s="43" customFormat="1">
      <c r="A63" s="46" t="s">
        <v>442</v>
      </c>
      <c r="B63" s="46" t="s">
        <v>2</v>
      </c>
      <c r="C63" s="126">
        <v>888</v>
      </c>
      <c r="D63" s="43">
        <v>40</v>
      </c>
      <c r="E63" s="141" t="s">
        <v>656</v>
      </c>
      <c r="F63" s="164">
        <v>1980</v>
      </c>
      <c r="G63" s="164"/>
      <c r="H63" s="126">
        <v>12045</v>
      </c>
      <c r="I63" s="141">
        <v>12596</v>
      </c>
      <c r="J63" s="27"/>
      <c r="K63" s="265">
        <f t="shared" si="2"/>
        <v>4.5745122457451215E-2</v>
      </c>
      <c r="L63" s="27"/>
    </row>
    <row r="64" spans="1:12">
      <c r="A64" s="4" t="s">
        <v>443</v>
      </c>
      <c r="B64" s="4" t="s">
        <v>44</v>
      </c>
      <c r="C64" s="1">
        <v>930</v>
      </c>
      <c r="D64">
        <v>28</v>
      </c>
      <c r="E64" s="31">
        <v>2856</v>
      </c>
      <c r="F64" s="36">
        <v>1979</v>
      </c>
      <c r="H64" s="1">
        <v>11818</v>
      </c>
      <c r="I64" s="31">
        <v>11050</v>
      </c>
      <c r="J64" s="27"/>
      <c r="K64" s="265">
        <f t="shared" si="2"/>
        <v>-6.4985615163310251E-2</v>
      </c>
      <c r="L64" s="27"/>
    </row>
    <row r="65" spans="1:12">
      <c r="A65" s="4" t="s">
        <v>444</v>
      </c>
      <c r="B65" s="4" t="s">
        <v>6</v>
      </c>
      <c r="C65" s="1">
        <v>936</v>
      </c>
      <c r="D65">
        <v>29</v>
      </c>
      <c r="E65" s="31">
        <v>1886</v>
      </c>
      <c r="F65" s="36">
        <v>1983</v>
      </c>
      <c r="H65" s="1">
        <v>7368</v>
      </c>
      <c r="I65" s="31">
        <v>6907</v>
      </c>
      <c r="J65" s="27"/>
      <c r="K65" s="265">
        <f t="shared" si="2"/>
        <v>-6.2567861020629723E-2</v>
      </c>
      <c r="L65" s="27"/>
    </row>
    <row r="66" spans="1:12">
      <c r="A66" s="4" t="s">
        <v>445</v>
      </c>
      <c r="B66" s="4" t="s">
        <v>45</v>
      </c>
      <c r="C66" s="1">
        <v>941</v>
      </c>
      <c r="D66">
        <v>49</v>
      </c>
      <c r="E66" s="31">
        <v>3000</v>
      </c>
      <c r="F66" s="36" t="s">
        <v>656</v>
      </c>
      <c r="G66" s="36">
        <v>2003</v>
      </c>
      <c r="H66" s="1">
        <v>3462</v>
      </c>
      <c r="I66" s="31">
        <v>5412</v>
      </c>
      <c r="J66" s="27"/>
      <c r="K66" s="265">
        <f t="shared" si="2"/>
        <v>0.56325823223570182</v>
      </c>
      <c r="L66" s="27"/>
    </row>
    <row r="67" spans="1:12">
      <c r="A67" s="4" t="s">
        <v>446</v>
      </c>
      <c r="B67" s="4" t="s">
        <v>13</v>
      </c>
      <c r="C67" s="1">
        <v>953</v>
      </c>
      <c r="D67">
        <v>34</v>
      </c>
      <c r="E67" s="31">
        <v>4672</v>
      </c>
      <c r="F67" s="36">
        <v>1972</v>
      </c>
      <c r="H67" s="1">
        <v>6750</v>
      </c>
      <c r="I67" s="31">
        <v>6938</v>
      </c>
      <c r="J67" s="27"/>
      <c r="K67" s="265">
        <f t="shared" si="2"/>
        <v>2.7851851851851794E-2</v>
      </c>
      <c r="L67" s="27"/>
    </row>
    <row r="68" spans="1:12" s="43" customFormat="1">
      <c r="A68" s="46" t="s">
        <v>447</v>
      </c>
      <c r="B68" s="46" t="s">
        <v>28</v>
      </c>
      <c r="C68" s="126">
        <v>978</v>
      </c>
      <c r="D68" s="43">
        <v>20</v>
      </c>
      <c r="E68" s="141">
        <v>3500</v>
      </c>
      <c r="F68" s="164">
        <v>1934</v>
      </c>
      <c r="G68" s="164">
        <v>1994</v>
      </c>
      <c r="H68" s="126">
        <v>3170</v>
      </c>
      <c r="I68" s="141">
        <v>3500</v>
      </c>
      <c r="J68" s="27"/>
      <c r="K68" s="265">
        <f t="shared" si="2"/>
        <v>0.10410094637223977</v>
      </c>
      <c r="L68" s="27"/>
    </row>
    <row r="69" spans="1:12">
      <c r="A69" s="4" t="s">
        <v>451</v>
      </c>
      <c r="B69" s="4" t="s">
        <v>28</v>
      </c>
      <c r="C69" s="1">
        <v>990</v>
      </c>
      <c r="D69">
        <v>28</v>
      </c>
      <c r="E69" s="31">
        <v>2700</v>
      </c>
      <c r="F69" s="36">
        <v>1980</v>
      </c>
      <c r="G69" s="36">
        <v>2000</v>
      </c>
      <c r="H69" s="1">
        <v>7289</v>
      </c>
      <c r="I69" s="31">
        <v>7441</v>
      </c>
      <c r="J69" s="27"/>
      <c r="K69" s="265">
        <f t="shared" si="2"/>
        <v>2.0853340650294871E-2</v>
      </c>
      <c r="L69" s="27"/>
    </row>
    <row r="70" spans="1:12">
      <c r="A70" s="4" t="s">
        <v>450</v>
      </c>
      <c r="B70" s="4" t="s">
        <v>30</v>
      </c>
      <c r="C70" s="1">
        <v>1001</v>
      </c>
      <c r="D70">
        <v>20</v>
      </c>
      <c r="E70" s="31">
        <v>2760</v>
      </c>
      <c r="F70" s="36">
        <v>1974</v>
      </c>
      <c r="G70" s="36">
        <v>2002</v>
      </c>
      <c r="H70" s="1">
        <v>4308</v>
      </c>
      <c r="I70" s="31">
        <v>3142</v>
      </c>
      <c r="J70" s="27"/>
      <c r="K70" s="265">
        <f t="shared" si="2"/>
        <v>-0.27065923862581243</v>
      </c>
      <c r="L70" s="27"/>
    </row>
    <row r="71" spans="1:12">
      <c r="A71" s="4" t="s">
        <v>407</v>
      </c>
      <c r="B71" s="4" t="s">
        <v>38</v>
      </c>
      <c r="C71" s="1">
        <v>1010</v>
      </c>
      <c r="D71">
        <v>44.5</v>
      </c>
      <c r="E71" s="31">
        <v>2613</v>
      </c>
      <c r="F71" s="36">
        <v>1969</v>
      </c>
      <c r="G71" s="36">
        <v>1983</v>
      </c>
      <c r="H71" s="1">
        <v>10240</v>
      </c>
      <c r="I71" s="31">
        <v>10319</v>
      </c>
      <c r="J71" s="27"/>
      <c r="K71" s="265">
        <f t="shared" si="2"/>
        <v>7.7148437500000888E-3</v>
      </c>
      <c r="L71" s="27"/>
    </row>
    <row r="72" spans="1:12">
      <c r="A72" s="4" t="s">
        <v>453</v>
      </c>
      <c r="B72" s="4" t="s">
        <v>27</v>
      </c>
      <c r="C72" s="1">
        <v>1014</v>
      </c>
      <c r="D72">
        <v>40</v>
      </c>
      <c r="E72" s="31">
        <v>924</v>
      </c>
      <c r="F72" s="36">
        <v>1988</v>
      </c>
      <c r="H72" s="1">
        <v>2350</v>
      </c>
      <c r="I72" s="31">
        <v>3364</v>
      </c>
      <c r="J72" s="27"/>
      <c r="K72" s="265">
        <f t="shared" si="2"/>
        <v>0.43148936170212759</v>
      </c>
      <c r="L72" s="27"/>
    </row>
    <row r="73" spans="1:12" s="43" customFormat="1">
      <c r="A73" s="46" t="s">
        <v>452</v>
      </c>
      <c r="B73" s="46" t="s">
        <v>40</v>
      </c>
      <c r="C73" s="126">
        <v>1033</v>
      </c>
      <c r="D73" s="43">
        <v>30</v>
      </c>
      <c r="E73" s="141">
        <v>1800</v>
      </c>
      <c r="F73" s="164">
        <v>1975</v>
      </c>
      <c r="G73" s="164"/>
      <c r="H73" s="126">
        <v>5757</v>
      </c>
      <c r="I73" s="141">
        <v>5278</v>
      </c>
      <c r="J73" s="27"/>
      <c r="K73" s="265">
        <f t="shared" si="2"/>
        <v>-8.3203057147820059E-2</v>
      </c>
      <c r="L73" s="27"/>
    </row>
    <row r="74" spans="1:12" s="27" customFormat="1">
      <c r="A74" s="4" t="s">
        <v>454</v>
      </c>
      <c r="B74" s="4" t="s">
        <v>28</v>
      </c>
      <c r="C74" s="33">
        <v>1041</v>
      </c>
      <c r="D74" s="27">
        <v>53</v>
      </c>
      <c r="E74" s="165">
        <v>4400</v>
      </c>
      <c r="F74" s="41" t="s">
        <v>637</v>
      </c>
      <c r="G74" s="41">
        <v>1977</v>
      </c>
      <c r="H74" s="33">
        <v>9887</v>
      </c>
      <c r="I74" s="165">
        <v>12084</v>
      </c>
      <c r="K74" s="265">
        <f t="shared" si="2"/>
        <v>0.22221098412056239</v>
      </c>
    </row>
    <row r="75" spans="1:12">
      <c r="A75" s="4" t="s">
        <v>455</v>
      </c>
      <c r="B75" s="4" t="s">
        <v>29</v>
      </c>
      <c r="C75" s="1">
        <v>1043</v>
      </c>
      <c r="D75">
        <v>30</v>
      </c>
      <c r="E75" s="31">
        <v>1970</v>
      </c>
      <c r="F75" s="36">
        <v>1979</v>
      </c>
      <c r="H75" s="1">
        <v>3793</v>
      </c>
      <c r="I75" s="31">
        <v>4303</v>
      </c>
      <c r="J75" s="27"/>
      <c r="K75" s="265">
        <f t="shared" si="2"/>
        <v>0.13445821249670442</v>
      </c>
      <c r="L75" s="27"/>
    </row>
    <row r="76" spans="1:12">
      <c r="A76" s="4" t="s">
        <v>456</v>
      </c>
      <c r="B76" s="4" t="s">
        <v>33</v>
      </c>
      <c r="C76" s="1">
        <v>1045</v>
      </c>
      <c r="D76">
        <v>30</v>
      </c>
      <c r="E76" s="31">
        <v>4560</v>
      </c>
      <c r="F76" s="36">
        <v>1945</v>
      </c>
      <c r="G76" s="36">
        <v>1985</v>
      </c>
      <c r="H76" s="1">
        <v>6287</v>
      </c>
      <c r="I76" s="31">
        <v>6334</v>
      </c>
      <c r="J76" s="27"/>
      <c r="K76" s="265">
        <f t="shared" si="2"/>
        <v>7.475743597900486E-3</v>
      </c>
      <c r="L76" s="27"/>
    </row>
    <row r="77" spans="1:12">
      <c r="A77" s="4" t="s">
        <v>449</v>
      </c>
      <c r="B77" s="4" t="s">
        <v>20</v>
      </c>
      <c r="C77" s="1">
        <v>1049</v>
      </c>
      <c r="D77">
        <v>45.5</v>
      </c>
      <c r="E77" s="31">
        <v>3500</v>
      </c>
      <c r="F77" s="36">
        <v>1975</v>
      </c>
      <c r="H77" s="1">
        <v>17229</v>
      </c>
      <c r="I77" s="31">
        <v>25205</v>
      </c>
      <c r="J77" s="27"/>
      <c r="K77" s="265">
        <f t="shared" si="2"/>
        <v>0.46294039120088226</v>
      </c>
      <c r="L77" s="27"/>
    </row>
    <row r="78" spans="1:12" s="43" customFormat="1">
      <c r="A78" s="46" t="s">
        <v>457</v>
      </c>
      <c r="B78" s="46" t="s">
        <v>44</v>
      </c>
      <c r="C78" s="126">
        <v>1056</v>
      </c>
      <c r="D78" s="43">
        <v>48.5</v>
      </c>
      <c r="E78" s="141">
        <v>13320</v>
      </c>
      <c r="F78" s="164">
        <v>1969</v>
      </c>
      <c r="G78" s="164">
        <v>2000</v>
      </c>
      <c r="H78" s="126">
        <v>47369</v>
      </c>
      <c r="I78" s="141">
        <v>36525</v>
      </c>
      <c r="J78" s="27"/>
      <c r="K78" s="265">
        <f t="shared" si="2"/>
        <v>-0.22892609090333338</v>
      </c>
      <c r="L78" s="27"/>
    </row>
    <row r="79" spans="1:12">
      <c r="A79" s="4" t="s">
        <v>433</v>
      </c>
      <c r="B79" s="4" t="s">
        <v>38</v>
      </c>
      <c r="C79" s="1">
        <v>1078</v>
      </c>
      <c r="D79">
        <v>20</v>
      </c>
      <c r="E79" s="31" t="s">
        <v>656</v>
      </c>
      <c r="F79" s="36">
        <v>1985</v>
      </c>
      <c r="G79" s="36">
        <v>1995</v>
      </c>
      <c r="H79" s="1">
        <v>3945</v>
      </c>
      <c r="I79" s="31">
        <v>4176</v>
      </c>
      <c r="J79" s="27"/>
      <c r="K79" s="265">
        <f t="shared" si="2"/>
        <v>5.8555133079847943E-2</v>
      </c>
      <c r="L79" s="27"/>
    </row>
    <row r="80" spans="1:12" s="27" customFormat="1">
      <c r="A80" s="4" t="s">
        <v>460</v>
      </c>
      <c r="B80" s="4" t="s">
        <v>161</v>
      </c>
      <c r="C80" s="33">
        <v>1092</v>
      </c>
      <c r="D80" s="27">
        <v>44.5</v>
      </c>
      <c r="E80" s="165">
        <v>3496</v>
      </c>
      <c r="F80" s="41">
        <v>1976</v>
      </c>
      <c r="G80" s="41"/>
      <c r="H80" s="33">
        <v>18396</v>
      </c>
      <c r="I80" s="165">
        <v>17210</v>
      </c>
      <c r="K80" s="265">
        <f t="shared" si="2"/>
        <v>-6.4470537073276768E-2</v>
      </c>
    </row>
    <row r="81" spans="1:12">
      <c r="A81" s="4" t="s">
        <v>459</v>
      </c>
      <c r="B81" s="4" t="s">
        <v>14</v>
      </c>
      <c r="C81" s="1">
        <v>1110</v>
      </c>
      <c r="D81">
        <v>16</v>
      </c>
      <c r="E81" s="31">
        <v>1800</v>
      </c>
      <c r="F81" s="36">
        <v>1972</v>
      </c>
      <c r="H81" s="1">
        <v>3659</v>
      </c>
      <c r="I81" s="31">
        <v>3381</v>
      </c>
      <c r="J81" s="27"/>
      <c r="K81" s="265">
        <f t="shared" si="2"/>
        <v>-7.5977042907898307E-2</v>
      </c>
      <c r="L81" s="27"/>
    </row>
    <row r="82" spans="1:12">
      <c r="A82" s="4" t="s">
        <v>458</v>
      </c>
      <c r="B82" s="4" t="s">
        <v>16</v>
      </c>
      <c r="C82" s="1">
        <v>1118</v>
      </c>
      <c r="D82">
        <v>20</v>
      </c>
      <c r="E82" s="31" t="s">
        <v>656</v>
      </c>
      <c r="F82" s="36">
        <v>1978</v>
      </c>
      <c r="G82" s="36">
        <v>1992</v>
      </c>
      <c r="H82" s="1">
        <v>2033</v>
      </c>
      <c r="I82" s="31">
        <v>2230</v>
      </c>
      <c r="J82" s="27"/>
      <c r="K82" s="265">
        <f t="shared" si="2"/>
        <v>9.6901131333005486E-2</v>
      </c>
      <c r="L82" s="27"/>
    </row>
    <row r="83" spans="1:12" s="43" customFormat="1">
      <c r="A83" s="46" t="s">
        <v>461</v>
      </c>
      <c r="B83" s="46" t="s">
        <v>5</v>
      </c>
      <c r="C83" s="126">
        <v>1169</v>
      </c>
      <c r="D83" s="43">
        <v>15</v>
      </c>
      <c r="E83" s="141">
        <v>900</v>
      </c>
      <c r="F83" s="164" t="s">
        <v>656</v>
      </c>
      <c r="G83" s="164"/>
      <c r="H83" s="43">
        <v>895</v>
      </c>
      <c r="I83" s="141">
        <v>1093</v>
      </c>
      <c r="J83" s="27"/>
      <c r="K83" s="265">
        <f t="shared" si="2"/>
        <v>0.22122905027932971</v>
      </c>
      <c r="L83" s="27"/>
    </row>
    <row r="84" spans="1:12">
      <c r="A84" s="4" t="s">
        <v>462</v>
      </c>
      <c r="B84" s="4" t="s">
        <v>372</v>
      </c>
      <c r="C84" s="1">
        <v>1177</v>
      </c>
      <c r="D84">
        <v>43.5</v>
      </c>
      <c r="E84" s="31" t="s">
        <v>656</v>
      </c>
      <c r="F84" s="36">
        <v>1978</v>
      </c>
      <c r="H84" s="1">
        <v>4330</v>
      </c>
      <c r="I84" s="31">
        <v>4873</v>
      </c>
      <c r="J84" s="27"/>
      <c r="K84" s="265">
        <f t="shared" si="2"/>
        <v>0.12540415704387997</v>
      </c>
      <c r="L84" s="27"/>
    </row>
    <row r="85" spans="1:12">
      <c r="A85" s="4" t="s">
        <v>463</v>
      </c>
      <c r="B85" s="4" t="s">
        <v>38</v>
      </c>
      <c r="C85" s="1">
        <v>1210</v>
      </c>
      <c r="D85">
        <v>20</v>
      </c>
      <c r="E85" s="31">
        <v>1860</v>
      </c>
      <c r="F85" s="36">
        <v>2002</v>
      </c>
      <c r="H85" s="1">
        <v>1620</v>
      </c>
      <c r="I85" s="31">
        <v>3089</v>
      </c>
      <c r="J85" s="27"/>
      <c r="K85" s="265">
        <f t="shared" si="2"/>
        <v>0.90679012345679011</v>
      </c>
      <c r="L85" s="27"/>
    </row>
    <row r="86" spans="1:12">
      <c r="A86" s="4" t="s">
        <v>464</v>
      </c>
      <c r="B86" s="4" t="s">
        <v>42</v>
      </c>
      <c r="C86" s="1">
        <v>1229</v>
      </c>
      <c r="D86">
        <v>38</v>
      </c>
      <c r="E86" s="31">
        <v>3700</v>
      </c>
      <c r="F86" s="36">
        <v>1974</v>
      </c>
      <c r="H86" s="1">
        <v>15042</v>
      </c>
      <c r="I86" s="31">
        <v>16166</v>
      </c>
      <c r="J86" s="27"/>
      <c r="K86" s="265">
        <f t="shared" si="2"/>
        <v>7.4724105836989851E-2</v>
      </c>
      <c r="L86" s="27"/>
    </row>
    <row r="87" spans="1:12">
      <c r="A87" s="4" t="s">
        <v>466</v>
      </c>
      <c r="B87" s="4" t="s">
        <v>38</v>
      </c>
      <c r="C87" s="1">
        <v>1295</v>
      </c>
      <c r="D87">
        <v>31</v>
      </c>
      <c r="E87" s="31">
        <v>630</v>
      </c>
      <c r="F87" s="36" t="s">
        <v>656</v>
      </c>
      <c r="H87" s="1">
        <v>4371</v>
      </c>
      <c r="I87" s="31">
        <v>3899</v>
      </c>
      <c r="J87" s="27"/>
      <c r="K87" s="265">
        <f t="shared" si="2"/>
        <v>-0.10798444291924048</v>
      </c>
      <c r="L87" s="27"/>
    </row>
    <row r="88" spans="1:12" s="43" customFormat="1">
      <c r="A88" s="46" t="s">
        <v>467</v>
      </c>
      <c r="B88" s="46" t="s">
        <v>42</v>
      </c>
      <c r="C88" s="126">
        <v>1297</v>
      </c>
      <c r="D88" s="43">
        <v>38</v>
      </c>
      <c r="E88" s="141">
        <v>3736</v>
      </c>
      <c r="F88" s="164">
        <v>1976</v>
      </c>
      <c r="G88" s="164"/>
      <c r="H88" s="126">
        <v>13241</v>
      </c>
      <c r="I88" s="141">
        <v>12939</v>
      </c>
      <c r="J88" s="27"/>
      <c r="K88" s="265">
        <f t="shared" si="2"/>
        <v>-2.2807945019258313E-2</v>
      </c>
      <c r="L88" s="27"/>
    </row>
    <row r="89" spans="1:12">
      <c r="A89" s="4" t="s">
        <v>465</v>
      </c>
      <c r="B89" s="4" t="s">
        <v>44</v>
      </c>
      <c r="C89" s="1">
        <v>1302</v>
      </c>
      <c r="D89">
        <v>34</v>
      </c>
      <c r="E89" s="31">
        <v>4800</v>
      </c>
      <c r="F89" s="36">
        <v>1979</v>
      </c>
      <c r="G89" s="36">
        <v>1995</v>
      </c>
      <c r="H89" s="1">
        <v>24975</v>
      </c>
      <c r="I89" s="31">
        <v>24262</v>
      </c>
      <c r="J89" s="27"/>
      <c r="K89" s="265">
        <f t="shared" si="2"/>
        <v>-2.8548548548548602E-2</v>
      </c>
      <c r="L89" s="27"/>
    </row>
    <row r="90" spans="1:12">
      <c r="A90" s="4" t="s">
        <v>469</v>
      </c>
      <c r="B90" s="4" t="s">
        <v>7</v>
      </c>
      <c r="C90" s="1">
        <v>1317</v>
      </c>
      <c r="D90">
        <v>16</v>
      </c>
      <c r="E90" s="31">
        <v>2552</v>
      </c>
      <c r="F90" s="36">
        <v>1977</v>
      </c>
      <c r="H90" s="1">
        <v>3623</v>
      </c>
      <c r="I90" s="31">
        <v>3720</v>
      </c>
      <c r="J90" s="27"/>
      <c r="K90" s="265">
        <f t="shared" si="2"/>
        <v>2.6773392216395298E-2</v>
      </c>
      <c r="L90" s="27"/>
    </row>
    <row r="91" spans="1:12">
      <c r="A91" s="4" t="s">
        <v>468</v>
      </c>
      <c r="B91" s="4" t="s">
        <v>45</v>
      </c>
      <c r="C91" s="1">
        <v>1331</v>
      </c>
      <c r="D91">
        <v>49</v>
      </c>
      <c r="E91" s="31">
        <v>3022</v>
      </c>
      <c r="F91" s="36">
        <v>2000</v>
      </c>
      <c r="H91" s="1">
        <v>1342</v>
      </c>
      <c r="I91" s="31">
        <v>1523</v>
      </c>
      <c r="J91" s="27"/>
      <c r="K91" s="265">
        <f t="shared" ref="K91:K109" si="3">(I91/H91)-1</f>
        <v>0.13487332339791358</v>
      </c>
      <c r="L91" s="27"/>
    </row>
    <row r="92" spans="1:12">
      <c r="A92" s="4" t="s">
        <v>470</v>
      </c>
      <c r="B92" s="4" t="s">
        <v>471</v>
      </c>
      <c r="C92" s="1">
        <v>1423</v>
      </c>
      <c r="D92">
        <v>20</v>
      </c>
      <c r="E92" s="31">
        <v>1075</v>
      </c>
      <c r="F92" s="36">
        <v>1962</v>
      </c>
      <c r="H92" s="1">
        <v>3019</v>
      </c>
      <c r="I92" s="31">
        <v>3364</v>
      </c>
      <c r="J92" s="27"/>
      <c r="K92" s="265">
        <f t="shared" si="3"/>
        <v>0.11427625041404443</v>
      </c>
      <c r="L92" s="27"/>
    </row>
    <row r="93" spans="1:12" s="43" customFormat="1">
      <c r="A93" s="46" t="s">
        <v>472</v>
      </c>
      <c r="B93" s="46" t="s">
        <v>42</v>
      </c>
      <c r="C93" s="126">
        <v>1467</v>
      </c>
      <c r="D93" s="43">
        <v>24</v>
      </c>
      <c r="E93" s="141">
        <v>1674</v>
      </c>
      <c r="F93" s="164">
        <v>1991</v>
      </c>
      <c r="G93" s="164"/>
      <c r="H93" s="126">
        <v>15057</v>
      </c>
      <c r="I93" s="141">
        <v>16264</v>
      </c>
      <c r="J93" s="27"/>
      <c r="K93" s="265">
        <f t="shared" si="3"/>
        <v>8.0162050873348045E-2</v>
      </c>
      <c r="L93" s="27"/>
    </row>
    <row r="94" spans="1:12">
      <c r="A94" s="4" t="s">
        <v>477</v>
      </c>
      <c r="B94" s="4" t="s">
        <v>372</v>
      </c>
      <c r="C94" s="1">
        <v>1628</v>
      </c>
      <c r="D94">
        <v>43.5</v>
      </c>
      <c r="E94" s="31">
        <v>1989</v>
      </c>
      <c r="F94" s="36">
        <v>1989</v>
      </c>
      <c r="G94" s="36">
        <v>3500</v>
      </c>
      <c r="H94" s="1">
        <v>5260</v>
      </c>
      <c r="I94" s="31">
        <v>8008</v>
      </c>
      <c r="J94" s="27"/>
      <c r="K94" s="265">
        <f t="shared" si="3"/>
        <v>0.52243346007604563</v>
      </c>
      <c r="L94" s="27"/>
    </row>
    <row r="95" spans="1:12">
      <c r="A95" s="4" t="s">
        <v>639</v>
      </c>
      <c r="B95" s="4" t="s">
        <v>476</v>
      </c>
      <c r="C95" s="1">
        <v>1645</v>
      </c>
      <c r="D95">
        <v>27.5</v>
      </c>
      <c r="E95" s="31">
        <v>6000</v>
      </c>
      <c r="F95" s="36">
        <v>2003</v>
      </c>
      <c r="H95" s="1">
        <v>11444</v>
      </c>
      <c r="I95" s="31">
        <v>12652</v>
      </c>
      <c r="J95" s="27"/>
      <c r="K95" s="265">
        <f t="shared" si="3"/>
        <v>0.10555749737853892</v>
      </c>
      <c r="L95" s="27"/>
    </row>
    <row r="96" spans="1:12">
      <c r="A96" s="4" t="s">
        <v>480</v>
      </c>
      <c r="B96" s="4" t="s">
        <v>37</v>
      </c>
      <c r="C96" s="1">
        <v>1664</v>
      </c>
      <c r="D96">
        <v>37.5</v>
      </c>
      <c r="E96" s="31">
        <v>5200</v>
      </c>
      <c r="F96" s="36">
        <v>1976</v>
      </c>
      <c r="G96" s="36">
        <v>2003</v>
      </c>
      <c r="H96" s="1">
        <v>8277</v>
      </c>
      <c r="I96" s="31">
        <v>8202</v>
      </c>
      <c r="J96" s="27"/>
      <c r="K96" s="265">
        <f t="shared" si="3"/>
        <v>-9.0612540775643069E-3</v>
      </c>
      <c r="L96" s="27"/>
    </row>
    <row r="97" spans="1:12">
      <c r="A97" s="4" t="s">
        <v>479</v>
      </c>
      <c r="B97" s="4" t="s">
        <v>19</v>
      </c>
      <c r="C97" s="1">
        <v>1686</v>
      </c>
      <c r="D97">
        <v>20</v>
      </c>
      <c r="E97" s="31">
        <v>1500</v>
      </c>
      <c r="F97" s="36" t="s">
        <v>656</v>
      </c>
      <c r="H97" s="1">
        <v>3665</v>
      </c>
      <c r="I97" s="31" t="s">
        <v>656</v>
      </c>
      <c r="J97" s="27"/>
      <c r="K97" s="265" t="e">
        <f t="shared" si="3"/>
        <v>#VALUE!</v>
      </c>
      <c r="L97" s="27"/>
    </row>
    <row r="98" spans="1:12" s="43" customFormat="1">
      <c r="A98" s="46" t="s">
        <v>481</v>
      </c>
      <c r="B98" s="46" t="s">
        <v>27</v>
      </c>
      <c r="C98" s="126">
        <v>1724</v>
      </c>
      <c r="D98" s="43">
        <v>50</v>
      </c>
      <c r="E98" s="141">
        <v>5200</v>
      </c>
      <c r="F98" s="164">
        <v>1975</v>
      </c>
      <c r="G98" s="164"/>
      <c r="H98" s="126">
        <v>24163</v>
      </c>
      <c r="I98" s="141">
        <v>24555</v>
      </c>
      <c r="J98" s="27"/>
      <c r="K98" s="265">
        <f t="shared" si="3"/>
        <v>1.6223151098787358E-2</v>
      </c>
      <c r="L98" s="27"/>
    </row>
    <row r="99" spans="1:12">
      <c r="A99" s="4" t="s">
        <v>475</v>
      </c>
      <c r="B99" s="4" t="s">
        <v>45</v>
      </c>
      <c r="C99" s="1">
        <v>1767</v>
      </c>
      <c r="D99">
        <v>45</v>
      </c>
      <c r="E99" s="31">
        <v>4044</v>
      </c>
      <c r="F99" s="36" t="s">
        <v>656</v>
      </c>
      <c r="G99" s="36">
        <v>2000</v>
      </c>
      <c r="H99" s="1">
        <v>22239</v>
      </c>
      <c r="I99" s="31">
        <v>24245</v>
      </c>
      <c r="J99" s="27"/>
      <c r="K99" s="265">
        <f t="shared" si="3"/>
        <v>9.0201897567336653E-2</v>
      </c>
      <c r="L99" s="27"/>
    </row>
    <row r="100" spans="1:12">
      <c r="A100" s="4" t="s">
        <v>482</v>
      </c>
      <c r="B100" s="4" t="s">
        <v>4</v>
      </c>
      <c r="C100" s="1">
        <v>1784</v>
      </c>
      <c r="D100">
        <v>45.5</v>
      </c>
      <c r="E100" s="31">
        <v>7500</v>
      </c>
      <c r="F100" s="36" t="s">
        <v>656</v>
      </c>
      <c r="G100" s="36">
        <v>1994</v>
      </c>
      <c r="H100" s="1">
        <v>22996</v>
      </c>
      <c r="I100" s="31">
        <v>22264</v>
      </c>
      <c r="J100" s="27"/>
      <c r="K100" s="265">
        <f t="shared" si="3"/>
        <v>-3.183162289093755E-2</v>
      </c>
      <c r="L100" s="27"/>
    </row>
    <row r="101" spans="1:12">
      <c r="A101" s="4" t="s">
        <v>483</v>
      </c>
      <c r="B101" s="4" t="s">
        <v>29</v>
      </c>
      <c r="C101" s="1">
        <v>1838</v>
      </c>
      <c r="D101">
        <v>30</v>
      </c>
      <c r="E101" s="31">
        <v>2280</v>
      </c>
      <c r="F101" s="36">
        <v>1976</v>
      </c>
      <c r="H101" s="1">
        <v>11369</v>
      </c>
      <c r="I101" s="31">
        <v>9393</v>
      </c>
      <c r="J101" s="27"/>
      <c r="K101" s="265">
        <f t="shared" si="3"/>
        <v>-0.17380596358518774</v>
      </c>
      <c r="L101" s="27"/>
    </row>
    <row r="102" spans="1:12" s="27" customFormat="1">
      <c r="A102" s="4" t="s">
        <v>484</v>
      </c>
      <c r="B102" s="4" t="s">
        <v>33</v>
      </c>
      <c r="C102" s="33">
        <v>1875</v>
      </c>
      <c r="D102" s="27">
        <v>47</v>
      </c>
      <c r="E102" s="165">
        <v>8442</v>
      </c>
      <c r="F102" s="41">
        <v>1979</v>
      </c>
      <c r="G102" s="41">
        <v>2002</v>
      </c>
      <c r="H102" s="33">
        <v>14906</v>
      </c>
      <c r="I102" s="165">
        <v>23351</v>
      </c>
      <c r="K102" s="265">
        <f t="shared" si="3"/>
        <v>0.56655038239635047</v>
      </c>
    </row>
    <row r="103" spans="1:12" s="43" customFormat="1">
      <c r="A103" s="46" t="s">
        <v>485</v>
      </c>
      <c r="B103" s="46" t="s">
        <v>37</v>
      </c>
      <c r="C103" s="126">
        <v>1940</v>
      </c>
      <c r="D103" s="43">
        <v>20</v>
      </c>
      <c r="E103" s="141">
        <v>1400</v>
      </c>
      <c r="F103" s="164" t="s">
        <v>632</v>
      </c>
      <c r="G103" s="164"/>
      <c r="H103" s="43">
        <v>706</v>
      </c>
      <c r="I103" s="141">
        <v>1161</v>
      </c>
      <c r="J103" s="27"/>
      <c r="K103" s="265">
        <f t="shared" si="3"/>
        <v>0.64447592067988668</v>
      </c>
      <c r="L103" s="27"/>
    </row>
    <row r="104" spans="1:12">
      <c r="A104" s="4" t="s">
        <v>486</v>
      </c>
      <c r="B104" s="4" t="s">
        <v>40</v>
      </c>
      <c r="C104" s="1">
        <v>1953</v>
      </c>
      <c r="D104">
        <v>26</v>
      </c>
      <c r="E104" s="31">
        <v>2540</v>
      </c>
      <c r="F104" s="36">
        <v>1977</v>
      </c>
      <c r="H104" s="1">
        <v>15291</v>
      </c>
      <c r="I104" s="31">
        <v>17066</v>
      </c>
      <c r="J104" s="27"/>
      <c r="K104" s="265">
        <f t="shared" si="3"/>
        <v>0.11608135504545158</v>
      </c>
      <c r="L104" s="27"/>
    </row>
    <row r="105" spans="1:12">
      <c r="A105" s="4" t="s">
        <v>488</v>
      </c>
      <c r="B105" s="4" t="s">
        <v>38</v>
      </c>
      <c r="C105" s="1">
        <v>1982</v>
      </c>
      <c r="D105">
        <v>47</v>
      </c>
      <c r="E105" s="31">
        <v>4069</v>
      </c>
      <c r="F105" s="36" t="s">
        <v>656</v>
      </c>
      <c r="H105" s="1">
        <v>9120</v>
      </c>
      <c r="I105" s="31">
        <v>8252</v>
      </c>
      <c r="J105" s="27"/>
      <c r="K105" s="265">
        <f t="shared" si="3"/>
        <v>-9.5175438596491246E-2</v>
      </c>
      <c r="L105" s="27"/>
    </row>
    <row r="106" spans="1:12">
      <c r="A106" s="4" t="s">
        <v>474</v>
      </c>
      <c r="B106" s="4" t="s">
        <v>1</v>
      </c>
      <c r="C106" s="1">
        <v>1990</v>
      </c>
      <c r="D106">
        <v>45</v>
      </c>
      <c r="E106" s="31" t="s">
        <v>656</v>
      </c>
      <c r="F106" s="36" t="s">
        <v>656</v>
      </c>
      <c r="H106" s="1">
        <v>12682</v>
      </c>
      <c r="I106" s="31">
        <v>11540</v>
      </c>
      <c r="J106" s="27"/>
      <c r="K106" s="265">
        <f t="shared" si="3"/>
        <v>-9.0048888187982956E-2</v>
      </c>
      <c r="L106" s="27"/>
    </row>
    <row r="107" spans="1:12">
      <c r="A107" s="4" t="s">
        <v>487</v>
      </c>
      <c r="B107" s="4" t="s">
        <v>13</v>
      </c>
      <c r="C107" s="1">
        <v>2029</v>
      </c>
      <c r="D107">
        <v>45</v>
      </c>
      <c r="E107" s="31">
        <v>6263</v>
      </c>
      <c r="F107" s="36">
        <v>1975</v>
      </c>
      <c r="H107" s="1">
        <v>12983</v>
      </c>
      <c r="I107" s="31">
        <v>12727</v>
      </c>
      <c r="J107" s="27"/>
      <c r="K107" s="265">
        <f t="shared" si="3"/>
        <v>-1.9718092890703254E-2</v>
      </c>
      <c r="L107" s="27"/>
    </row>
    <row r="108" spans="1:12" s="43" customFormat="1">
      <c r="A108" s="46" t="s">
        <v>489</v>
      </c>
      <c r="B108" s="46" t="s">
        <v>44</v>
      </c>
      <c r="C108" s="126">
        <v>2040</v>
      </c>
      <c r="D108" s="43">
        <v>40.5</v>
      </c>
      <c r="E108" s="141">
        <v>6136</v>
      </c>
      <c r="F108" s="164">
        <v>1975</v>
      </c>
      <c r="G108" s="164">
        <v>2003</v>
      </c>
      <c r="H108" s="126">
        <v>20620</v>
      </c>
      <c r="I108" s="141">
        <v>23615</v>
      </c>
      <c r="J108" s="27"/>
      <c r="K108" s="265">
        <f t="shared" si="3"/>
        <v>0.14524733268671186</v>
      </c>
      <c r="L108" s="27"/>
    </row>
    <row r="109" spans="1:12">
      <c r="A109" s="4" t="s">
        <v>491</v>
      </c>
      <c r="B109" s="4" t="s">
        <v>492</v>
      </c>
      <c r="C109" s="1">
        <v>2055</v>
      </c>
      <c r="D109">
        <v>30</v>
      </c>
      <c r="E109" s="31">
        <v>2720</v>
      </c>
      <c r="F109" s="36">
        <v>1975</v>
      </c>
      <c r="H109" s="1">
        <v>11593</v>
      </c>
      <c r="I109" s="31">
        <v>10438</v>
      </c>
      <c r="J109" s="27"/>
      <c r="K109" s="265">
        <f t="shared" si="3"/>
        <v>-9.9629086517726173E-2</v>
      </c>
      <c r="L109" s="27"/>
    </row>
    <row r="110" spans="1:12">
      <c r="A110" s="4"/>
      <c r="B110" s="4"/>
      <c r="H110" s="1"/>
      <c r="J110" s="27"/>
      <c r="K110" s="265"/>
      <c r="L110" s="27"/>
    </row>
    <row r="111" spans="1:12">
      <c r="A111" s="4" t="s">
        <v>733</v>
      </c>
      <c r="B111" s="4"/>
      <c r="H111" s="1"/>
      <c r="J111" s="27"/>
      <c r="K111" s="265"/>
      <c r="L111" s="27"/>
    </row>
    <row r="112" spans="1:12">
      <c r="A112" s="4" t="s">
        <v>717</v>
      </c>
      <c r="B112" s="4"/>
      <c r="H112" s="1"/>
      <c r="J112" s="27"/>
      <c r="K112" s="265"/>
      <c r="L112" s="27"/>
    </row>
    <row r="113" spans="1:12">
      <c r="A113" t="s">
        <v>734</v>
      </c>
      <c r="B113" s="4"/>
      <c r="H113" s="1"/>
      <c r="J113" s="27"/>
      <c r="K113" s="265"/>
      <c r="L113" s="27"/>
    </row>
    <row r="114" spans="1:12">
      <c r="A114" s="4" t="s">
        <v>494</v>
      </c>
      <c r="B114" s="4" t="s">
        <v>29</v>
      </c>
      <c r="C114" s="1">
        <v>2060</v>
      </c>
      <c r="D114">
        <v>33</v>
      </c>
      <c r="E114" s="31">
        <v>3970</v>
      </c>
      <c r="F114" s="36">
        <v>1976</v>
      </c>
      <c r="H114" s="1">
        <v>26985</v>
      </c>
      <c r="I114" s="31">
        <v>26213</v>
      </c>
      <c r="J114" s="27"/>
      <c r="K114" s="265">
        <f t="shared" ref="K114:K145" si="4">(I114/H114)-1</f>
        <v>-2.8608486196034844E-2</v>
      </c>
      <c r="L114" s="27"/>
    </row>
    <row r="115" spans="1:12">
      <c r="A115" s="4" t="s">
        <v>495</v>
      </c>
      <c r="B115" s="4" t="s">
        <v>22</v>
      </c>
      <c r="C115" s="1">
        <v>2060</v>
      </c>
      <c r="D115">
        <v>8</v>
      </c>
      <c r="E115" s="31">
        <v>800</v>
      </c>
      <c r="F115" s="36">
        <v>2001</v>
      </c>
      <c r="H115">
        <v>566</v>
      </c>
      <c r="I115" s="31">
        <v>3207</v>
      </c>
      <c r="J115" s="27"/>
      <c r="K115" s="265">
        <f t="shared" si="4"/>
        <v>4.6660777385159014</v>
      </c>
      <c r="L115" s="27"/>
    </row>
    <row r="116" spans="1:12" s="27" customFormat="1">
      <c r="A116" s="4" t="s">
        <v>643</v>
      </c>
      <c r="B116" s="4" t="s">
        <v>7</v>
      </c>
      <c r="C116" s="33">
        <v>2122</v>
      </c>
      <c r="D116" s="27">
        <v>31.5</v>
      </c>
      <c r="E116" s="165">
        <v>7168</v>
      </c>
      <c r="F116" s="41">
        <v>1969</v>
      </c>
      <c r="G116" s="41">
        <v>2002</v>
      </c>
      <c r="H116" s="33">
        <v>6278</v>
      </c>
      <c r="I116" s="165">
        <v>4707</v>
      </c>
      <c r="K116" s="265">
        <f t="shared" si="4"/>
        <v>-0.25023892959541261</v>
      </c>
    </row>
    <row r="117" spans="1:12">
      <c r="A117" s="4" t="s">
        <v>493</v>
      </c>
      <c r="B117" s="4" t="s">
        <v>16</v>
      </c>
      <c r="C117" s="1">
        <v>2155</v>
      </c>
      <c r="D117">
        <v>40</v>
      </c>
      <c r="E117" s="31" t="s">
        <v>656</v>
      </c>
      <c r="F117" s="36" t="s">
        <v>656</v>
      </c>
      <c r="H117" s="1">
        <v>15549</v>
      </c>
      <c r="I117" s="31">
        <v>16053</v>
      </c>
      <c r="J117" s="27"/>
      <c r="K117" s="265">
        <f t="shared" si="4"/>
        <v>3.2413660042446502E-2</v>
      </c>
      <c r="L117" s="27"/>
    </row>
    <row r="118" spans="1:12" s="43" customFormat="1">
      <c r="A118" s="46" t="s">
        <v>499</v>
      </c>
      <c r="B118" s="46" t="s">
        <v>19</v>
      </c>
      <c r="C118" s="126">
        <v>2208</v>
      </c>
      <c r="D118" s="43">
        <v>38</v>
      </c>
      <c r="E118" s="141">
        <v>2485</v>
      </c>
      <c r="F118" s="164" t="s">
        <v>656</v>
      </c>
      <c r="G118" s="164"/>
      <c r="H118" s="126">
        <v>4231</v>
      </c>
      <c r="I118" s="141"/>
      <c r="J118" s="27"/>
      <c r="K118" s="265">
        <f t="shared" si="4"/>
        <v>-1</v>
      </c>
      <c r="L118" s="27"/>
    </row>
    <row r="119" spans="1:12">
      <c r="A119" s="4" t="s">
        <v>496</v>
      </c>
      <c r="B119" s="4" t="s">
        <v>20</v>
      </c>
      <c r="C119" s="1">
        <v>2250</v>
      </c>
      <c r="D119">
        <v>45.5</v>
      </c>
      <c r="E119" s="31">
        <v>3359</v>
      </c>
      <c r="F119" s="36">
        <v>1978</v>
      </c>
      <c r="H119" s="1">
        <v>31779</v>
      </c>
      <c r="I119" s="31">
        <v>28788</v>
      </c>
      <c r="J119" s="27"/>
      <c r="K119" s="265">
        <f t="shared" si="4"/>
        <v>-9.4118757670159536E-2</v>
      </c>
      <c r="L119" s="27"/>
    </row>
    <row r="120" spans="1:12">
      <c r="A120" s="4" t="s">
        <v>500</v>
      </c>
      <c r="B120" s="4" t="s">
        <v>37</v>
      </c>
      <c r="C120" s="1">
        <v>2293</v>
      </c>
      <c r="D120">
        <v>30</v>
      </c>
      <c r="E120" s="31">
        <v>3844</v>
      </c>
      <c r="F120" s="36">
        <v>1975</v>
      </c>
      <c r="H120" s="1">
        <v>5469</v>
      </c>
      <c r="I120" s="31">
        <v>5744</v>
      </c>
      <c r="J120" s="27"/>
      <c r="K120" s="265">
        <f t="shared" si="4"/>
        <v>5.0283415615286264E-2</v>
      </c>
      <c r="L120" s="27"/>
    </row>
    <row r="121" spans="1:12">
      <c r="A121" s="4" t="s">
        <v>501</v>
      </c>
      <c r="B121" s="4" t="s">
        <v>38</v>
      </c>
      <c r="C121" s="1">
        <v>2310</v>
      </c>
      <c r="D121">
        <v>31</v>
      </c>
      <c r="E121" s="31">
        <v>3110</v>
      </c>
      <c r="F121" s="36" t="s">
        <v>656</v>
      </c>
      <c r="H121" s="1">
        <v>16888</v>
      </c>
      <c r="I121" s="31">
        <v>16518</v>
      </c>
      <c r="J121" s="27"/>
      <c r="K121" s="265">
        <f t="shared" si="4"/>
        <v>-2.1909047844623442E-2</v>
      </c>
      <c r="L121" s="27"/>
    </row>
    <row r="122" spans="1:12">
      <c r="A122" s="4" t="s">
        <v>498</v>
      </c>
      <c r="B122" s="4" t="s">
        <v>20</v>
      </c>
      <c r="C122" s="1">
        <v>2312</v>
      </c>
      <c r="D122">
        <v>45.5</v>
      </c>
      <c r="E122" s="31">
        <v>2762</v>
      </c>
      <c r="F122" s="36">
        <v>1976</v>
      </c>
      <c r="H122" s="1">
        <v>16255</v>
      </c>
      <c r="I122" s="31">
        <v>13795</v>
      </c>
      <c r="J122" s="27"/>
      <c r="K122" s="265">
        <f t="shared" si="4"/>
        <v>-0.15133804983082133</v>
      </c>
      <c r="L122" s="27"/>
    </row>
    <row r="123" spans="1:12" s="43" customFormat="1">
      <c r="A123" s="46" t="s">
        <v>504</v>
      </c>
      <c r="B123" s="46" t="s">
        <v>14</v>
      </c>
      <c r="C123" s="126">
        <v>2328</v>
      </c>
      <c r="D123" s="43">
        <v>15</v>
      </c>
      <c r="E123" s="141">
        <v>3200</v>
      </c>
      <c r="F123" s="164">
        <v>1972</v>
      </c>
      <c r="G123" s="164">
        <v>1979</v>
      </c>
      <c r="H123" s="126">
        <v>3144</v>
      </c>
      <c r="I123" s="141">
        <v>6338</v>
      </c>
      <c r="J123" s="27"/>
      <c r="K123" s="265">
        <f t="shared" si="4"/>
        <v>1.0159033078880406</v>
      </c>
      <c r="L123" s="27"/>
    </row>
    <row r="124" spans="1:12">
      <c r="A124" s="4" t="s">
        <v>507</v>
      </c>
      <c r="B124" s="4" t="s">
        <v>17</v>
      </c>
      <c r="C124" s="1">
        <v>2376</v>
      </c>
      <c r="D124">
        <v>48</v>
      </c>
      <c r="E124" s="31">
        <v>5000</v>
      </c>
      <c r="F124" s="36">
        <v>1966</v>
      </c>
      <c r="G124" s="36">
        <v>1998</v>
      </c>
      <c r="H124" s="1">
        <v>11358</v>
      </c>
      <c r="I124" s="31">
        <v>11635</v>
      </c>
      <c r="J124" s="27"/>
      <c r="K124" s="265">
        <f t="shared" si="4"/>
        <v>2.4388096495862044E-2</v>
      </c>
      <c r="L124" s="27"/>
    </row>
    <row r="125" spans="1:12">
      <c r="A125" s="4" t="s">
        <v>505</v>
      </c>
      <c r="B125" s="4" t="s">
        <v>5</v>
      </c>
      <c r="C125" s="1">
        <v>2394</v>
      </c>
      <c r="D125">
        <v>40</v>
      </c>
      <c r="E125" s="31">
        <v>5000</v>
      </c>
      <c r="F125" s="36">
        <v>1907</v>
      </c>
      <c r="G125" s="36">
        <v>2003</v>
      </c>
      <c r="H125" s="1">
        <v>13324</v>
      </c>
      <c r="I125" s="31">
        <v>24409</v>
      </c>
      <c r="J125" s="27"/>
      <c r="K125" s="265">
        <f t="shared" si="4"/>
        <v>0.83195737015911142</v>
      </c>
      <c r="L125" s="27"/>
    </row>
    <row r="126" spans="1:12">
      <c r="A126" s="4" t="s">
        <v>506</v>
      </c>
      <c r="B126" s="4" t="s">
        <v>16</v>
      </c>
      <c r="C126" s="1">
        <v>2423</v>
      </c>
      <c r="D126">
        <v>45</v>
      </c>
      <c r="E126" s="31">
        <v>5300</v>
      </c>
      <c r="F126" s="36">
        <v>1977</v>
      </c>
      <c r="G126" s="36">
        <v>2000</v>
      </c>
      <c r="H126" s="1">
        <v>25594</v>
      </c>
      <c r="I126" s="31">
        <v>20954</v>
      </c>
      <c r="J126" s="27"/>
      <c r="K126" s="265">
        <f t="shared" si="4"/>
        <v>-0.18129249042744389</v>
      </c>
      <c r="L126" s="27"/>
    </row>
    <row r="127" spans="1:12">
      <c r="A127" s="4" t="s">
        <v>503</v>
      </c>
      <c r="B127" s="4" t="s">
        <v>22</v>
      </c>
      <c r="C127" s="1">
        <v>2439</v>
      </c>
      <c r="D127">
        <v>20</v>
      </c>
      <c r="E127" s="31">
        <v>2000</v>
      </c>
      <c r="F127" s="36">
        <v>1977</v>
      </c>
      <c r="H127" s="1">
        <v>8277</v>
      </c>
      <c r="I127" s="31">
        <v>13239</v>
      </c>
      <c r="J127" s="27"/>
      <c r="K127" s="265">
        <f t="shared" si="4"/>
        <v>0.59949256977165644</v>
      </c>
      <c r="L127" s="27"/>
    </row>
    <row r="128" spans="1:12" s="43" customFormat="1">
      <c r="A128" s="46" t="s">
        <v>508</v>
      </c>
      <c r="B128" s="46" t="s">
        <v>42</v>
      </c>
      <c r="C128" s="126">
        <v>2527</v>
      </c>
      <c r="D128" s="43">
        <v>44</v>
      </c>
      <c r="E128" s="141">
        <v>3442</v>
      </c>
      <c r="F128" s="164">
        <v>1975</v>
      </c>
      <c r="G128" s="164">
        <v>2002</v>
      </c>
      <c r="H128" s="126">
        <v>33464</v>
      </c>
      <c r="I128" s="141">
        <v>33969</v>
      </c>
      <c r="J128" s="27"/>
      <c r="K128" s="265">
        <f t="shared" si="4"/>
        <v>1.5090843891943484E-2</v>
      </c>
      <c r="L128" s="27"/>
    </row>
    <row r="129" spans="1:12">
      <c r="A129" s="4" t="s">
        <v>510</v>
      </c>
      <c r="B129" s="4" t="s">
        <v>3</v>
      </c>
      <c r="C129" s="1">
        <v>2581</v>
      </c>
      <c r="D129">
        <v>41</v>
      </c>
      <c r="E129" s="31">
        <v>4320</v>
      </c>
      <c r="F129" s="36">
        <v>1974</v>
      </c>
      <c r="G129" s="36">
        <v>2000</v>
      </c>
      <c r="H129" s="1">
        <v>21241</v>
      </c>
      <c r="I129" s="31">
        <v>22549</v>
      </c>
      <c r="J129" s="27"/>
      <c r="K129" s="265">
        <f t="shared" si="4"/>
        <v>6.1579021703309644E-2</v>
      </c>
      <c r="L129" s="27"/>
    </row>
    <row r="130" spans="1:12">
      <c r="A130" s="4" t="s">
        <v>509</v>
      </c>
      <c r="B130" s="4" t="s">
        <v>25</v>
      </c>
      <c r="C130" s="1">
        <v>2590</v>
      </c>
      <c r="D130">
        <v>36</v>
      </c>
      <c r="E130" s="31">
        <v>5000</v>
      </c>
      <c r="F130" s="36">
        <v>1981</v>
      </c>
      <c r="H130" s="1">
        <v>99793</v>
      </c>
      <c r="I130" s="31">
        <v>92458</v>
      </c>
      <c r="J130" s="27"/>
      <c r="K130" s="265">
        <f t="shared" si="4"/>
        <v>-7.3502149449360177E-2</v>
      </c>
      <c r="L130" s="27"/>
    </row>
    <row r="131" spans="1:12">
      <c r="A131" s="4" t="s">
        <v>473</v>
      </c>
      <c r="B131" s="4" t="s">
        <v>35</v>
      </c>
      <c r="C131" s="1">
        <v>2618</v>
      </c>
      <c r="D131">
        <v>38</v>
      </c>
      <c r="E131" s="31">
        <v>8000</v>
      </c>
      <c r="F131" s="36">
        <v>2002</v>
      </c>
      <c r="H131" s="1">
        <v>14253</v>
      </c>
      <c r="I131" s="31">
        <v>10870</v>
      </c>
      <c r="J131" s="27"/>
      <c r="K131" s="265">
        <f t="shared" si="4"/>
        <v>-0.23735353960569705</v>
      </c>
      <c r="L131" s="27"/>
    </row>
    <row r="132" spans="1:12" s="27" customFormat="1">
      <c r="A132" s="4" t="s">
        <v>502</v>
      </c>
      <c r="B132" s="4" t="s">
        <v>42</v>
      </c>
      <c r="C132" s="33">
        <v>2618</v>
      </c>
      <c r="D132" s="27">
        <v>42</v>
      </c>
      <c r="E132" s="165">
        <v>2600</v>
      </c>
      <c r="F132" s="41">
        <v>1987</v>
      </c>
      <c r="G132" s="41">
        <v>1998</v>
      </c>
      <c r="H132" s="33">
        <v>23750</v>
      </c>
      <c r="I132" s="165">
        <v>26377</v>
      </c>
      <c r="K132" s="265">
        <f t="shared" si="4"/>
        <v>0.11061052631578949</v>
      </c>
    </row>
    <row r="133" spans="1:12" s="43" customFormat="1">
      <c r="A133" s="46" t="s">
        <v>511</v>
      </c>
      <c r="B133" s="46" t="s">
        <v>28</v>
      </c>
      <c r="C133" s="126">
        <v>2685</v>
      </c>
      <c r="D133" s="43">
        <v>45</v>
      </c>
      <c r="E133" s="141">
        <v>4000</v>
      </c>
      <c r="F133" s="164">
        <v>1979</v>
      </c>
      <c r="G133" s="164">
        <v>1995</v>
      </c>
      <c r="H133" s="126">
        <v>10250</v>
      </c>
      <c r="I133" s="141">
        <v>9364</v>
      </c>
      <c r="J133" s="27"/>
      <c r="K133" s="265">
        <f t="shared" si="4"/>
        <v>-8.6439024390243868E-2</v>
      </c>
      <c r="L133" s="27"/>
    </row>
    <row r="134" spans="1:12">
      <c r="A134" s="4" t="s">
        <v>642</v>
      </c>
      <c r="B134" s="4" t="s">
        <v>41</v>
      </c>
      <c r="C134" s="1">
        <v>2709</v>
      </c>
      <c r="D134">
        <v>47</v>
      </c>
      <c r="E134" s="31">
        <v>8723</v>
      </c>
      <c r="F134" s="36">
        <v>1976</v>
      </c>
      <c r="G134" s="36">
        <v>2003</v>
      </c>
      <c r="H134" s="1">
        <v>90827</v>
      </c>
      <c r="I134" s="31">
        <v>95341</v>
      </c>
      <c r="J134" s="27"/>
      <c r="K134" s="265">
        <f t="shared" si="4"/>
        <v>4.9698878086912535E-2</v>
      </c>
      <c r="L134" s="27"/>
    </row>
    <row r="135" spans="1:12" s="27" customFormat="1">
      <c r="A135" s="4" t="s">
        <v>640</v>
      </c>
      <c r="B135" s="4" t="s">
        <v>22</v>
      </c>
      <c r="C135" s="33">
        <v>2828</v>
      </c>
      <c r="D135" s="27">
        <v>20</v>
      </c>
      <c r="E135" s="165">
        <v>5000</v>
      </c>
      <c r="F135" s="41">
        <v>1977</v>
      </c>
      <c r="G135" s="41"/>
      <c r="H135" s="33">
        <v>20156</v>
      </c>
      <c r="I135" s="165">
        <v>31005</v>
      </c>
      <c r="K135" s="265">
        <f t="shared" si="4"/>
        <v>0.53825163722960911</v>
      </c>
    </row>
    <row r="136" spans="1:12">
      <c r="A136" s="4" t="s">
        <v>512</v>
      </c>
      <c r="B136" s="4" t="s">
        <v>38</v>
      </c>
      <c r="C136" s="1">
        <v>2870</v>
      </c>
      <c r="D136">
        <v>45</v>
      </c>
      <c r="E136" s="31">
        <v>4680</v>
      </c>
      <c r="F136" s="36">
        <v>1934</v>
      </c>
      <c r="G136" s="36">
        <v>1993</v>
      </c>
      <c r="H136" s="1">
        <v>25445</v>
      </c>
      <c r="I136" s="31">
        <v>23661</v>
      </c>
      <c r="J136" s="27"/>
      <c r="K136" s="265">
        <f t="shared" si="4"/>
        <v>-7.0112006288072348E-2</v>
      </c>
      <c r="L136" s="27"/>
    </row>
    <row r="137" spans="1:12">
      <c r="A137" s="4" t="s">
        <v>513</v>
      </c>
      <c r="B137" s="4" t="s">
        <v>29</v>
      </c>
      <c r="C137" s="1">
        <v>2986</v>
      </c>
      <c r="D137">
        <v>35</v>
      </c>
      <c r="E137" s="31">
        <v>3580</v>
      </c>
      <c r="F137" s="36">
        <v>1914</v>
      </c>
      <c r="G137" s="36">
        <v>1986</v>
      </c>
      <c r="H137" s="1">
        <v>23696</v>
      </c>
      <c r="I137" s="31">
        <v>23963</v>
      </c>
      <c r="J137" s="27"/>
      <c r="K137" s="265">
        <f t="shared" si="4"/>
        <v>1.1267724510465982E-2</v>
      </c>
      <c r="L137" s="27"/>
    </row>
    <row r="138" spans="1:12" s="43" customFormat="1">
      <c r="A138" s="46" t="s">
        <v>497</v>
      </c>
      <c r="B138" s="46" t="s">
        <v>18</v>
      </c>
      <c r="C138" s="126">
        <v>3001</v>
      </c>
      <c r="D138" s="43">
        <v>10</v>
      </c>
      <c r="E138" s="141">
        <v>1242</v>
      </c>
      <c r="F138" s="164">
        <v>1959</v>
      </c>
      <c r="G138" s="164"/>
      <c r="H138" s="126">
        <v>1902</v>
      </c>
      <c r="I138" s="141">
        <v>1375</v>
      </c>
      <c r="J138" s="27"/>
      <c r="K138" s="265">
        <f t="shared" si="4"/>
        <v>-0.2770767613038907</v>
      </c>
      <c r="L138" s="27"/>
    </row>
    <row r="139" spans="1:12">
      <c r="A139" s="4" t="s">
        <v>514</v>
      </c>
      <c r="B139" s="4" t="s">
        <v>40</v>
      </c>
      <c r="C139" s="1">
        <v>3001</v>
      </c>
      <c r="D139">
        <v>51</v>
      </c>
      <c r="E139" s="31">
        <v>9150</v>
      </c>
      <c r="F139" s="36">
        <v>1970</v>
      </c>
      <c r="G139" s="36">
        <v>1995</v>
      </c>
      <c r="H139" s="1">
        <v>64335</v>
      </c>
      <c r="I139" s="31">
        <v>67306</v>
      </c>
      <c r="J139" s="27"/>
      <c r="K139" s="265">
        <f t="shared" si="4"/>
        <v>4.6180150773295958E-2</v>
      </c>
      <c r="L139" s="27"/>
    </row>
    <row r="140" spans="1:12">
      <c r="A140" s="4" t="s">
        <v>515</v>
      </c>
      <c r="B140" s="4" t="s">
        <v>14</v>
      </c>
      <c r="C140" s="1">
        <v>3092</v>
      </c>
      <c r="D140">
        <v>15</v>
      </c>
      <c r="E140" s="31">
        <v>4286</v>
      </c>
      <c r="F140" s="36">
        <v>1927</v>
      </c>
      <c r="G140" s="36">
        <v>1979</v>
      </c>
      <c r="H140" s="1">
        <v>7650</v>
      </c>
      <c r="I140" s="31">
        <v>6018</v>
      </c>
      <c r="J140" s="27"/>
      <c r="K140" s="265">
        <f t="shared" si="4"/>
        <v>-0.21333333333333337</v>
      </c>
      <c r="L140" s="27"/>
    </row>
    <row r="141" spans="1:12" s="27" customFormat="1">
      <c r="A141" s="4" t="s">
        <v>517</v>
      </c>
      <c r="B141" s="4" t="s">
        <v>31</v>
      </c>
      <c r="C141" s="33">
        <v>3296</v>
      </c>
      <c r="D141" s="27">
        <v>16</v>
      </c>
      <c r="E141" s="165">
        <v>1315</v>
      </c>
      <c r="F141" s="41">
        <v>1970</v>
      </c>
      <c r="G141" s="41"/>
      <c r="H141" s="33">
        <v>3897</v>
      </c>
      <c r="I141" s="165">
        <v>4064</v>
      </c>
      <c r="K141" s="265">
        <f t="shared" si="4"/>
        <v>4.2853477033615528E-2</v>
      </c>
    </row>
    <row r="142" spans="1:12">
      <c r="A142" s="4" t="s">
        <v>516</v>
      </c>
      <c r="B142" s="4" t="s">
        <v>40</v>
      </c>
      <c r="C142" s="1">
        <v>3326</v>
      </c>
      <c r="D142">
        <v>40</v>
      </c>
      <c r="E142" s="31">
        <v>4045</v>
      </c>
      <c r="F142" s="36">
        <v>1979</v>
      </c>
      <c r="H142" s="1">
        <v>17723</v>
      </c>
      <c r="I142" s="31">
        <v>17852</v>
      </c>
      <c r="J142" s="27"/>
      <c r="K142" s="265">
        <f t="shared" si="4"/>
        <v>7.2786774248152497E-3</v>
      </c>
      <c r="L142" s="27"/>
    </row>
    <row r="143" spans="1:12" s="43" customFormat="1">
      <c r="A143" s="46" t="s">
        <v>519</v>
      </c>
      <c r="B143" s="46" t="s">
        <v>42</v>
      </c>
      <c r="C143" s="126">
        <v>3425</v>
      </c>
      <c r="D143" s="43">
        <v>38</v>
      </c>
      <c r="E143" s="141">
        <v>5095</v>
      </c>
      <c r="F143" s="164">
        <v>1970</v>
      </c>
      <c r="G143" s="164">
        <v>1991</v>
      </c>
      <c r="H143" s="126">
        <v>18540</v>
      </c>
      <c r="I143" s="141">
        <v>18506</v>
      </c>
      <c r="J143" s="27"/>
      <c r="K143" s="265">
        <f t="shared" si="4"/>
        <v>-1.8338727076591121E-3</v>
      </c>
      <c r="L143" s="27"/>
    </row>
    <row r="144" spans="1:12">
      <c r="A144" s="4" t="s">
        <v>518</v>
      </c>
      <c r="B144" s="4" t="s">
        <v>32</v>
      </c>
      <c r="C144" s="1">
        <v>3443</v>
      </c>
      <c r="D144">
        <v>19</v>
      </c>
      <c r="E144" s="31">
        <v>255</v>
      </c>
      <c r="F144" s="36" t="s">
        <v>656</v>
      </c>
      <c r="G144" s="36" t="s">
        <v>638</v>
      </c>
      <c r="H144" s="1">
        <v>5436</v>
      </c>
      <c r="I144" s="31">
        <v>8753</v>
      </c>
      <c r="J144" s="27"/>
      <c r="K144" s="265">
        <f t="shared" si="4"/>
        <v>0.61019131714495956</v>
      </c>
      <c r="L144" s="27"/>
    </row>
    <row r="145" spans="1:12">
      <c r="A145" s="4" t="s">
        <v>522</v>
      </c>
      <c r="B145" s="4" t="s">
        <v>13</v>
      </c>
      <c r="C145" s="1">
        <v>3654</v>
      </c>
      <c r="D145">
        <v>41</v>
      </c>
      <c r="E145" s="31">
        <v>4645</v>
      </c>
      <c r="F145" s="36">
        <v>1973</v>
      </c>
      <c r="H145" s="1">
        <v>12071</v>
      </c>
      <c r="I145" s="31">
        <v>9772</v>
      </c>
      <c r="J145" s="27"/>
      <c r="K145" s="265">
        <f t="shared" si="4"/>
        <v>-0.19045646591003229</v>
      </c>
      <c r="L145" s="27"/>
    </row>
    <row r="146" spans="1:12">
      <c r="A146" s="4" t="s">
        <v>520</v>
      </c>
      <c r="B146" s="4" t="s">
        <v>521</v>
      </c>
      <c r="C146" s="1">
        <v>3743</v>
      </c>
      <c r="D146">
        <v>40</v>
      </c>
      <c r="E146" s="31">
        <v>3331</v>
      </c>
      <c r="F146" s="36">
        <v>1957</v>
      </c>
      <c r="G146" s="36">
        <v>2002</v>
      </c>
      <c r="H146" s="1">
        <v>7887</v>
      </c>
      <c r="I146" s="31">
        <v>7932</v>
      </c>
      <c r="J146" s="27"/>
      <c r="K146" s="265">
        <f t="shared" ref="K146:K164" si="5">(I146/H146)-1</f>
        <v>5.7055914796499962E-3</v>
      </c>
      <c r="L146" s="27"/>
    </row>
    <row r="147" spans="1:12" s="27" customFormat="1">
      <c r="A147" s="4" t="s">
        <v>524</v>
      </c>
      <c r="B147" s="4" t="s">
        <v>39</v>
      </c>
      <c r="C147" s="33">
        <v>3951</v>
      </c>
      <c r="D147" s="27">
        <v>32</v>
      </c>
      <c r="E147" s="165">
        <v>8663</v>
      </c>
      <c r="F147" s="41">
        <v>1965</v>
      </c>
      <c r="G147" s="41">
        <v>1992</v>
      </c>
      <c r="H147" s="33">
        <v>20460</v>
      </c>
      <c r="I147" s="165">
        <v>20178</v>
      </c>
      <c r="K147" s="265">
        <f t="shared" si="5"/>
        <v>-1.3782991202346051E-2</v>
      </c>
    </row>
    <row r="148" spans="1:12" s="43" customFormat="1">
      <c r="A148" s="46" t="s">
        <v>525</v>
      </c>
      <c r="B148" s="46" t="s">
        <v>29</v>
      </c>
      <c r="C148" s="126">
        <v>4010</v>
      </c>
      <c r="D148" s="43">
        <v>35</v>
      </c>
      <c r="E148" s="141">
        <v>3940</v>
      </c>
      <c r="F148" s="164">
        <v>1909</v>
      </c>
      <c r="G148" s="164">
        <v>2001</v>
      </c>
      <c r="H148" s="126">
        <v>18110</v>
      </c>
      <c r="I148" s="141">
        <v>19105</v>
      </c>
      <c r="J148" s="27"/>
      <c r="K148" s="265">
        <f t="shared" si="5"/>
        <v>5.4942020982882367E-2</v>
      </c>
      <c r="L148" s="27"/>
    </row>
    <row r="149" spans="1:12">
      <c r="A149" s="4" t="s">
        <v>523</v>
      </c>
      <c r="B149" s="4" t="s">
        <v>28</v>
      </c>
      <c r="C149" s="1">
        <v>4105</v>
      </c>
      <c r="D149">
        <v>48</v>
      </c>
      <c r="E149" s="31">
        <v>4120</v>
      </c>
      <c r="F149" s="36">
        <v>1975</v>
      </c>
      <c r="G149" s="36">
        <v>1992</v>
      </c>
      <c r="H149" s="1">
        <v>13236</v>
      </c>
      <c r="I149" s="31">
        <v>17025</v>
      </c>
      <c r="J149" s="27"/>
      <c r="K149" s="265">
        <f t="shared" si="5"/>
        <v>0.28626473254759754</v>
      </c>
      <c r="L149" s="27"/>
    </row>
    <row r="150" spans="1:12">
      <c r="A150" s="4" t="s">
        <v>526</v>
      </c>
      <c r="B150" s="4" t="s">
        <v>42</v>
      </c>
      <c r="C150" s="1">
        <v>4167</v>
      </c>
      <c r="D150">
        <v>50</v>
      </c>
      <c r="E150" s="31">
        <v>10540</v>
      </c>
      <c r="F150" s="36">
        <v>1975</v>
      </c>
      <c r="G150" s="36">
        <v>1992</v>
      </c>
      <c r="H150" s="1">
        <v>42156</v>
      </c>
      <c r="I150" s="31">
        <v>45076</v>
      </c>
      <c r="J150" s="27"/>
      <c r="K150" s="265">
        <f t="shared" si="5"/>
        <v>6.9266533826738863E-2</v>
      </c>
      <c r="L150" s="27"/>
    </row>
    <row r="151" spans="1:12">
      <c r="A151" s="4" t="s">
        <v>527</v>
      </c>
      <c r="B151" s="4" t="s">
        <v>528</v>
      </c>
      <c r="C151" s="1">
        <v>4353</v>
      </c>
      <c r="D151">
        <v>40</v>
      </c>
      <c r="E151" s="31">
        <v>7069</v>
      </c>
      <c r="F151" s="36" t="s">
        <v>656</v>
      </c>
      <c r="H151" s="1">
        <v>25476</v>
      </c>
      <c r="I151" s="31" t="s">
        <v>656</v>
      </c>
      <c r="J151" s="27"/>
      <c r="K151" s="265" t="e">
        <f t="shared" si="5"/>
        <v>#VALUE!</v>
      </c>
      <c r="L151" s="27"/>
    </row>
    <row r="152" spans="1:12">
      <c r="A152" s="4" t="s">
        <v>529</v>
      </c>
      <c r="B152" s="4" t="s">
        <v>38</v>
      </c>
      <c r="C152" s="1">
        <v>4628</v>
      </c>
      <c r="D152">
        <v>48</v>
      </c>
      <c r="E152" s="31">
        <v>10368</v>
      </c>
      <c r="F152" s="36">
        <v>1968</v>
      </c>
      <c r="G152" s="36">
        <v>1995</v>
      </c>
      <c r="H152" s="1">
        <v>33702</v>
      </c>
      <c r="I152" s="31">
        <v>35937</v>
      </c>
      <c r="J152" s="27"/>
      <c r="K152" s="265">
        <f t="shared" si="5"/>
        <v>6.6316539077799552E-2</v>
      </c>
      <c r="L152" s="27"/>
    </row>
    <row r="153" spans="1:12" s="43" customFormat="1">
      <c r="A153" s="46" t="s">
        <v>532</v>
      </c>
      <c r="B153" s="46" t="s">
        <v>8</v>
      </c>
      <c r="C153" s="126">
        <v>5138</v>
      </c>
      <c r="D153" s="43">
        <v>49</v>
      </c>
      <c r="E153" s="141">
        <v>17000</v>
      </c>
      <c r="F153" s="164">
        <v>1934</v>
      </c>
      <c r="G153" s="164">
        <v>2003</v>
      </c>
      <c r="H153" s="126">
        <v>48418</v>
      </c>
      <c r="I153" s="141">
        <v>50173</v>
      </c>
      <c r="J153" s="27"/>
      <c r="K153" s="265">
        <f t="shared" si="5"/>
        <v>3.6246850344913151E-2</v>
      </c>
      <c r="L153" s="27"/>
    </row>
    <row r="154" spans="1:12">
      <c r="A154" s="4" t="s">
        <v>535</v>
      </c>
      <c r="B154" s="4" t="s">
        <v>38</v>
      </c>
      <c r="C154" s="1">
        <v>5162</v>
      </c>
      <c r="D154">
        <v>45</v>
      </c>
      <c r="E154" s="31">
        <v>6050</v>
      </c>
      <c r="F154" s="36">
        <v>1978</v>
      </c>
      <c r="H154" s="1">
        <v>39518</v>
      </c>
      <c r="I154" s="31">
        <v>39527</v>
      </c>
      <c r="J154" s="27"/>
      <c r="K154" s="265">
        <f t="shared" si="5"/>
        <v>2.277443190443762E-4</v>
      </c>
      <c r="L154" s="27"/>
    </row>
    <row r="155" spans="1:12">
      <c r="A155" s="4" t="s">
        <v>536</v>
      </c>
      <c r="B155" s="4" t="s">
        <v>31</v>
      </c>
      <c r="C155" s="1">
        <v>5303</v>
      </c>
      <c r="D155">
        <v>45</v>
      </c>
      <c r="E155" s="31">
        <v>1700</v>
      </c>
      <c r="F155" s="36">
        <v>1976</v>
      </c>
      <c r="H155" s="1">
        <v>16153</v>
      </c>
      <c r="I155" s="31">
        <v>15459</v>
      </c>
      <c r="J155" s="27"/>
      <c r="K155" s="265">
        <f t="shared" si="5"/>
        <v>-4.296415526527575E-2</v>
      </c>
      <c r="L155" s="27"/>
    </row>
    <row r="156" spans="1:12">
      <c r="A156" s="4" t="s">
        <v>534</v>
      </c>
      <c r="B156" s="4" t="s">
        <v>40</v>
      </c>
      <c r="C156" s="1">
        <v>5504</v>
      </c>
      <c r="D156">
        <v>54</v>
      </c>
      <c r="E156" s="31">
        <v>5184</v>
      </c>
      <c r="F156" s="36">
        <v>1970</v>
      </c>
      <c r="H156" s="1">
        <v>26426</v>
      </c>
      <c r="I156" s="31">
        <v>27587</v>
      </c>
      <c r="J156" s="27"/>
      <c r="K156" s="265">
        <f t="shared" si="5"/>
        <v>4.3934004389616366E-2</v>
      </c>
      <c r="L156" s="27"/>
    </row>
    <row r="157" spans="1:12">
      <c r="A157" s="4" t="s">
        <v>533</v>
      </c>
      <c r="B157" s="4" t="s">
        <v>29</v>
      </c>
      <c r="C157" s="1">
        <v>5569</v>
      </c>
      <c r="D157">
        <v>50</v>
      </c>
      <c r="E157" s="31">
        <v>39400</v>
      </c>
      <c r="F157" s="36">
        <v>1975</v>
      </c>
      <c r="G157" s="36">
        <v>2002</v>
      </c>
      <c r="H157" s="1">
        <v>66575</v>
      </c>
      <c r="I157" s="31">
        <v>69311</v>
      </c>
      <c r="J157" s="27"/>
      <c r="K157" s="265">
        <f t="shared" si="5"/>
        <v>4.1096507698084928E-2</v>
      </c>
      <c r="L157" s="27"/>
    </row>
    <row r="158" spans="1:12" s="43" customFormat="1">
      <c r="A158" s="46" t="s">
        <v>537</v>
      </c>
      <c r="B158" s="46" t="s">
        <v>19</v>
      </c>
      <c r="C158" s="126">
        <v>5826</v>
      </c>
      <c r="D158" s="43">
        <v>36</v>
      </c>
      <c r="E158" s="141">
        <v>7572</v>
      </c>
      <c r="F158" s="164" t="s">
        <v>656</v>
      </c>
      <c r="G158" s="164"/>
      <c r="H158" s="126">
        <v>31625</v>
      </c>
      <c r="I158" s="141" t="s">
        <v>656</v>
      </c>
      <c r="J158" s="27"/>
      <c r="K158" s="265" t="e">
        <f t="shared" si="5"/>
        <v>#VALUE!</v>
      </c>
      <c r="L158" s="27"/>
    </row>
    <row r="159" spans="1:12">
      <c r="A159" s="4" t="s">
        <v>538</v>
      </c>
      <c r="B159" s="4" t="s">
        <v>42</v>
      </c>
      <c r="C159" s="1">
        <v>5922</v>
      </c>
      <c r="D159">
        <v>46</v>
      </c>
      <c r="E159" s="31">
        <v>7108</v>
      </c>
      <c r="F159" s="36">
        <v>1930</v>
      </c>
      <c r="G159" s="36">
        <v>1989</v>
      </c>
      <c r="H159" s="1">
        <v>36141</v>
      </c>
      <c r="I159" s="31">
        <v>39070</v>
      </c>
      <c r="J159" s="27"/>
      <c r="K159" s="265">
        <f t="shared" si="5"/>
        <v>8.1043689991975976E-2</v>
      </c>
      <c r="L159" s="27"/>
    </row>
    <row r="160" spans="1:12">
      <c r="A160" s="4" t="s">
        <v>530</v>
      </c>
      <c r="B160" s="4" t="s">
        <v>42</v>
      </c>
      <c r="C160" s="1">
        <v>6184</v>
      </c>
      <c r="D160">
        <v>61</v>
      </c>
      <c r="E160" s="31">
        <v>25562</v>
      </c>
      <c r="F160" s="36">
        <v>2003</v>
      </c>
      <c r="H160" s="1">
        <v>60137</v>
      </c>
      <c r="I160" s="31">
        <v>123549</v>
      </c>
      <c r="J160" s="27"/>
      <c r="K160" s="265">
        <f t="shared" si="5"/>
        <v>1.05445898531686</v>
      </c>
      <c r="L160" s="27"/>
    </row>
    <row r="161" spans="1:12">
      <c r="A161" s="4" t="s">
        <v>540</v>
      </c>
      <c r="B161" s="4" t="s">
        <v>37</v>
      </c>
      <c r="C161" s="1">
        <v>6303</v>
      </c>
      <c r="D161">
        <v>40</v>
      </c>
      <c r="E161" s="31">
        <v>5320</v>
      </c>
      <c r="F161" s="36">
        <v>1939</v>
      </c>
      <c r="G161" s="36">
        <v>1985</v>
      </c>
      <c r="H161" s="1">
        <v>17288</v>
      </c>
      <c r="I161" s="31">
        <v>18048</v>
      </c>
      <c r="J161" s="27"/>
      <c r="K161" s="265">
        <f t="shared" si="5"/>
        <v>4.396112910689487E-2</v>
      </c>
      <c r="L161" s="27"/>
    </row>
    <row r="162" spans="1:12">
      <c r="A162" s="4" t="s">
        <v>542</v>
      </c>
      <c r="B162" s="4" t="s">
        <v>161</v>
      </c>
      <c r="C162" s="1">
        <v>6387</v>
      </c>
      <c r="D162">
        <v>55</v>
      </c>
      <c r="E162" s="31">
        <v>11500</v>
      </c>
      <c r="F162" s="36">
        <v>1975</v>
      </c>
      <c r="G162" s="36">
        <v>2002</v>
      </c>
      <c r="H162" s="1">
        <v>51636</v>
      </c>
      <c r="I162" s="31">
        <v>57405</v>
      </c>
      <c r="J162" s="27"/>
      <c r="K162" s="265">
        <f t="shared" si="5"/>
        <v>0.11172437834069249</v>
      </c>
      <c r="L162" s="27"/>
    </row>
    <row r="163" spans="1:12" s="43" customFormat="1">
      <c r="A163" s="46" t="s">
        <v>539</v>
      </c>
      <c r="B163" s="46" t="s">
        <v>42</v>
      </c>
      <c r="C163" s="126">
        <v>6388</v>
      </c>
      <c r="D163" s="43">
        <v>50</v>
      </c>
      <c r="E163" s="141">
        <v>6720</v>
      </c>
      <c r="F163" s="164">
        <v>1992</v>
      </c>
      <c r="G163" s="164"/>
      <c r="H163" s="126">
        <v>65510</v>
      </c>
      <c r="I163" s="141">
        <v>70677</v>
      </c>
      <c r="J163" s="27"/>
      <c r="K163" s="265">
        <f t="shared" si="5"/>
        <v>7.8873454434437384E-2</v>
      </c>
      <c r="L163" s="27"/>
    </row>
    <row r="164" spans="1:12">
      <c r="A164" s="4" t="s">
        <v>545</v>
      </c>
      <c r="B164" s="4" t="s">
        <v>44</v>
      </c>
      <c r="C164" s="1">
        <v>6622</v>
      </c>
      <c r="D164">
        <v>48.5</v>
      </c>
      <c r="E164" s="31">
        <v>10513</v>
      </c>
      <c r="F164" s="36">
        <v>1975</v>
      </c>
      <c r="G164" s="36">
        <v>1996</v>
      </c>
      <c r="H164" s="1">
        <v>121905</v>
      </c>
      <c r="I164" s="31">
        <v>120994</v>
      </c>
      <c r="J164" s="27"/>
      <c r="K164" s="265">
        <f t="shared" si="5"/>
        <v>-7.4730322792337933E-3</v>
      </c>
      <c r="L164" s="27"/>
    </row>
    <row r="165" spans="1:12">
      <c r="B165" s="4"/>
      <c r="H165" s="1"/>
      <c r="J165" s="27"/>
      <c r="K165" s="265"/>
      <c r="L165" s="27"/>
    </row>
    <row r="166" spans="1:12">
      <c r="A166" s="4" t="s">
        <v>733</v>
      </c>
      <c r="B166" s="4"/>
      <c r="H166" s="1"/>
      <c r="J166" s="27"/>
      <c r="K166" s="265"/>
      <c r="L166" s="27"/>
    </row>
    <row r="167" spans="1:12">
      <c r="A167" s="4" t="s">
        <v>717</v>
      </c>
      <c r="B167" s="4"/>
      <c r="H167" s="1"/>
      <c r="J167" s="27"/>
      <c r="K167" s="265"/>
      <c r="L167" s="27"/>
    </row>
    <row r="168" spans="1:12">
      <c r="A168" t="s">
        <v>734</v>
      </c>
      <c r="B168" s="4"/>
      <c r="H168" s="1"/>
      <c r="J168" s="27"/>
      <c r="K168" s="265"/>
      <c r="L168" s="27"/>
    </row>
    <row r="169" spans="1:12">
      <c r="A169" s="4" t="s">
        <v>541</v>
      </c>
      <c r="B169" s="4" t="s">
        <v>43</v>
      </c>
      <c r="C169" s="1">
        <v>6626</v>
      </c>
      <c r="D169">
        <v>58</v>
      </c>
      <c r="E169" s="31">
        <v>7200</v>
      </c>
      <c r="F169" s="36">
        <v>1970</v>
      </c>
      <c r="G169" s="36">
        <v>1992</v>
      </c>
      <c r="H169" s="1">
        <v>79189</v>
      </c>
      <c r="I169" s="31">
        <v>78643</v>
      </c>
      <c r="J169" s="27"/>
      <c r="K169" s="265">
        <f t="shared" ref="K169:K200" si="6">(I169/H169)-1</f>
        <v>-6.8948970185253033E-3</v>
      </c>
      <c r="L169" s="27"/>
    </row>
    <row r="170" spans="1:12" s="27" customFormat="1">
      <c r="A170" s="4" t="s">
        <v>543</v>
      </c>
      <c r="B170" s="4" t="s">
        <v>24</v>
      </c>
      <c r="C170" s="33">
        <v>6732</v>
      </c>
      <c r="D170" s="27">
        <v>48</v>
      </c>
      <c r="E170" s="165">
        <v>5000</v>
      </c>
      <c r="F170" s="41">
        <v>1975</v>
      </c>
      <c r="G170" s="41">
        <v>2003</v>
      </c>
      <c r="H170" s="33">
        <v>3330</v>
      </c>
      <c r="I170" s="165">
        <v>2759</v>
      </c>
      <c r="K170" s="265">
        <f t="shared" si="6"/>
        <v>-0.17147147147147146</v>
      </c>
    </row>
    <row r="171" spans="1:12">
      <c r="A171" s="4" t="s">
        <v>544</v>
      </c>
      <c r="B171" s="4" t="s">
        <v>41</v>
      </c>
      <c r="C171" s="1">
        <v>6732</v>
      </c>
      <c r="D171">
        <v>56</v>
      </c>
      <c r="E171" s="31">
        <v>8500</v>
      </c>
      <c r="F171" s="36">
        <v>1990</v>
      </c>
      <c r="H171" s="1">
        <v>80305</v>
      </c>
      <c r="I171" s="31">
        <v>92205</v>
      </c>
      <c r="J171" s="27"/>
      <c r="K171" s="265">
        <f t="shared" si="6"/>
        <v>0.14818504451777592</v>
      </c>
      <c r="L171" s="27"/>
    </row>
    <row r="172" spans="1:12">
      <c r="A172" s="4" t="s">
        <v>547</v>
      </c>
      <c r="B172" s="4" t="s">
        <v>37</v>
      </c>
      <c r="C172" s="1">
        <v>6822</v>
      </c>
      <c r="D172">
        <v>50</v>
      </c>
      <c r="E172" s="31">
        <v>8080</v>
      </c>
      <c r="F172" s="36">
        <v>1965</v>
      </c>
      <c r="G172" s="36">
        <v>1993</v>
      </c>
      <c r="H172" s="1">
        <v>47198</v>
      </c>
      <c r="I172" s="31">
        <v>43853</v>
      </c>
      <c r="J172" s="27"/>
      <c r="K172" s="265">
        <f t="shared" si="6"/>
        <v>-7.0871647103690871E-2</v>
      </c>
      <c r="L172" s="27"/>
    </row>
    <row r="173" spans="1:12" s="43" customFormat="1">
      <c r="A173" s="46" t="s">
        <v>548</v>
      </c>
      <c r="B173" s="46" t="s">
        <v>38</v>
      </c>
      <c r="C173" s="126">
        <v>6882</v>
      </c>
      <c r="D173" s="43">
        <v>43.5</v>
      </c>
      <c r="E173" s="141">
        <v>9000</v>
      </c>
      <c r="F173" s="164">
        <v>1967</v>
      </c>
      <c r="G173" s="164">
        <v>2003</v>
      </c>
      <c r="H173" s="126">
        <v>58889</v>
      </c>
      <c r="I173" s="141">
        <v>47729</v>
      </c>
      <c r="J173" s="27"/>
      <c r="K173" s="265">
        <f t="shared" si="6"/>
        <v>-0.1895090763979691</v>
      </c>
      <c r="L173" s="27"/>
    </row>
    <row r="174" spans="1:12">
      <c r="A174" s="4" t="s">
        <v>644</v>
      </c>
      <c r="B174" s="4" t="s">
        <v>11</v>
      </c>
      <c r="C174" s="1">
        <v>7224</v>
      </c>
      <c r="D174">
        <v>47</v>
      </c>
      <c r="E174" s="31">
        <v>11554</v>
      </c>
      <c r="F174" s="36">
        <v>1976</v>
      </c>
      <c r="G174" s="36">
        <v>2003</v>
      </c>
      <c r="H174" s="1">
        <v>39389</v>
      </c>
      <c r="I174" s="31">
        <v>16286</v>
      </c>
      <c r="J174" s="27"/>
      <c r="K174" s="265">
        <f t="shared" si="6"/>
        <v>-0.58653431160984026</v>
      </c>
      <c r="L174" s="27"/>
    </row>
    <row r="175" spans="1:12">
      <c r="A175" s="4" t="s">
        <v>550</v>
      </c>
      <c r="B175" s="4" t="s">
        <v>38</v>
      </c>
      <c r="C175" s="1">
        <v>7381</v>
      </c>
      <c r="D175">
        <v>53</v>
      </c>
      <c r="E175" s="31">
        <v>17487</v>
      </c>
      <c r="F175" s="36">
        <v>1968</v>
      </c>
      <c r="G175" s="36">
        <v>1979</v>
      </c>
      <c r="H175" s="1">
        <v>77828</v>
      </c>
      <c r="I175" s="31">
        <v>93334</v>
      </c>
      <c r="J175" s="27"/>
      <c r="K175" s="265">
        <f t="shared" si="6"/>
        <v>0.19923420876805253</v>
      </c>
      <c r="L175" s="27"/>
    </row>
    <row r="176" spans="1:12">
      <c r="A176" s="4" t="s">
        <v>549</v>
      </c>
      <c r="B176" s="4" t="s">
        <v>44</v>
      </c>
      <c r="C176" s="1">
        <v>7494</v>
      </c>
      <c r="D176">
        <v>48.5</v>
      </c>
      <c r="E176" s="31">
        <v>16184</v>
      </c>
      <c r="F176" s="36">
        <v>1992</v>
      </c>
      <c r="G176" s="36">
        <v>2003</v>
      </c>
      <c r="H176" s="1">
        <v>158595</v>
      </c>
      <c r="I176" s="31">
        <v>165521</v>
      </c>
      <c r="J176" s="27"/>
      <c r="K176" s="265">
        <f t="shared" si="6"/>
        <v>4.3670985844446619E-2</v>
      </c>
      <c r="L176" s="27"/>
    </row>
    <row r="177" spans="1:12" s="27" customFormat="1">
      <c r="A177" s="4" t="s">
        <v>554</v>
      </c>
      <c r="B177" s="4" t="s">
        <v>43</v>
      </c>
      <c r="C177" s="33">
        <v>7616</v>
      </c>
      <c r="D177" s="27">
        <v>54</v>
      </c>
      <c r="E177" s="165">
        <v>6651</v>
      </c>
      <c r="F177" s="41">
        <v>1995</v>
      </c>
      <c r="G177" s="41"/>
      <c r="H177" s="33">
        <v>112096</v>
      </c>
      <c r="I177" s="165">
        <v>113278</v>
      </c>
      <c r="K177" s="265">
        <f t="shared" si="6"/>
        <v>1.0544533257208055E-2</v>
      </c>
    </row>
    <row r="178" spans="1:12" s="43" customFormat="1">
      <c r="A178" s="46" t="s">
        <v>635</v>
      </c>
      <c r="B178" s="46" t="s">
        <v>551</v>
      </c>
      <c r="C178" s="126">
        <v>7642</v>
      </c>
      <c r="D178" s="43">
        <v>52</v>
      </c>
      <c r="E178" s="141">
        <v>7000</v>
      </c>
      <c r="F178" s="164">
        <v>1994</v>
      </c>
      <c r="G178" s="164"/>
      <c r="H178" s="126">
        <v>65652</v>
      </c>
      <c r="I178" s="141">
        <v>57917</v>
      </c>
      <c r="J178" s="27"/>
      <c r="K178" s="265">
        <f t="shared" si="6"/>
        <v>-0.11781819289587525</v>
      </c>
      <c r="L178" s="27"/>
    </row>
    <row r="179" spans="1:12">
      <c r="A179" s="4" t="s">
        <v>552</v>
      </c>
      <c r="B179" s="4" t="s">
        <v>553</v>
      </c>
      <c r="C179" s="1">
        <v>7740</v>
      </c>
      <c r="D179">
        <v>52.5</v>
      </c>
      <c r="E179" s="31">
        <v>9000</v>
      </c>
      <c r="F179" s="36">
        <v>1983</v>
      </c>
      <c r="G179" s="36">
        <v>2000</v>
      </c>
      <c r="H179" s="1">
        <v>60620</v>
      </c>
      <c r="I179" s="31">
        <v>62690</v>
      </c>
      <c r="J179" s="27"/>
      <c r="K179" s="265">
        <f t="shared" si="6"/>
        <v>3.4147146156384034E-2</v>
      </c>
      <c r="L179" s="27"/>
    </row>
    <row r="180" spans="1:12">
      <c r="A180" s="4" t="s">
        <v>546</v>
      </c>
      <c r="B180" s="4" t="s">
        <v>44</v>
      </c>
      <c r="C180" s="1">
        <v>7792</v>
      </c>
      <c r="D180">
        <v>51.5</v>
      </c>
      <c r="E180" s="31">
        <v>30000</v>
      </c>
      <c r="F180" s="36">
        <v>1968</v>
      </c>
      <c r="G180" s="36">
        <v>2003</v>
      </c>
      <c r="H180" s="1">
        <v>183110</v>
      </c>
      <c r="I180" s="31">
        <v>181017</v>
      </c>
      <c r="J180" s="27"/>
      <c r="K180" s="265">
        <f t="shared" si="6"/>
        <v>-1.1430287805144435E-2</v>
      </c>
      <c r="L180" s="27"/>
    </row>
    <row r="181" spans="1:12">
      <c r="A181" s="4" t="s">
        <v>555</v>
      </c>
      <c r="B181" s="4" t="s">
        <v>15</v>
      </c>
      <c r="C181" s="1">
        <v>7928</v>
      </c>
      <c r="D181">
        <v>55</v>
      </c>
      <c r="E181" s="31">
        <v>4000</v>
      </c>
      <c r="F181" s="36">
        <v>1978</v>
      </c>
      <c r="G181" s="36">
        <v>2003</v>
      </c>
      <c r="H181" s="1">
        <v>9750</v>
      </c>
      <c r="I181" s="31">
        <v>11490</v>
      </c>
      <c r="J181" s="27"/>
      <c r="K181" s="265">
        <f t="shared" si="6"/>
        <v>0.17846153846153845</v>
      </c>
      <c r="L181" s="27"/>
    </row>
    <row r="182" spans="1:12">
      <c r="A182" s="4" t="s">
        <v>556</v>
      </c>
      <c r="B182" s="4" t="s">
        <v>24</v>
      </c>
      <c r="C182" s="1">
        <v>8131</v>
      </c>
      <c r="D182">
        <v>52.5</v>
      </c>
      <c r="E182" s="31">
        <v>18000</v>
      </c>
      <c r="F182" s="36">
        <v>1995</v>
      </c>
      <c r="H182" s="1">
        <v>185070</v>
      </c>
      <c r="I182" s="31">
        <v>192296</v>
      </c>
      <c r="J182" s="27"/>
      <c r="K182" s="265">
        <f t="shared" si="6"/>
        <v>3.9044685794564327E-2</v>
      </c>
      <c r="L182" s="27"/>
    </row>
    <row r="183" spans="1:12" s="43" customFormat="1">
      <c r="A183" s="46" t="s">
        <v>557</v>
      </c>
      <c r="B183" s="46" t="s">
        <v>40</v>
      </c>
      <c r="C183" s="126">
        <v>8576</v>
      </c>
      <c r="D183" s="43">
        <v>51</v>
      </c>
      <c r="E183" s="141">
        <v>10000</v>
      </c>
      <c r="F183" s="164">
        <v>1976</v>
      </c>
      <c r="G183" s="164">
        <v>2002</v>
      </c>
      <c r="H183" s="126">
        <v>68553</v>
      </c>
      <c r="I183" s="141">
        <v>65217</v>
      </c>
      <c r="J183" s="27"/>
      <c r="K183" s="265">
        <f t="shared" si="6"/>
        <v>-4.8663078202266896E-2</v>
      </c>
      <c r="L183" s="27"/>
    </row>
    <row r="184" spans="1:12">
      <c r="A184" s="4" t="s">
        <v>558</v>
      </c>
      <c r="B184" s="4" t="s">
        <v>27</v>
      </c>
      <c r="C184" s="1">
        <v>9838</v>
      </c>
      <c r="D184">
        <v>56</v>
      </c>
      <c r="E184" s="31">
        <v>20000</v>
      </c>
      <c r="F184" s="36">
        <v>1965</v>
      </c>
      <c r="G184" s="36">
        <v>2000</v>
      </c>
      <c r="H184" s="1">
        <v>76565</v>
      </c>
      <c r="I184" s="31">
        <v>84624</v>
      </c>
      <c r="J184" s="27"/>
      <c r="K184" s="265">
        <f t="shared" si="6"/>
        <v>0.10525697120094035</v>
      </c>
      <c r="L184" s="27"/>
    </row>
    <row r="185" spans="1:12">
      <c r="A185" s="4" t="s">
        <v>559</v>
      </c>
      <c r="B185" s="4" t="s">
        <v>25</v>
      </c>
      <c r="C185" s="1">
        <v>10632</v>
      </c>
      <c r="D185">
        <v>50</v>
      </c>
      <c r="E185" s="31">
        <v>13000</v>
      </c>
      <c r="F185" s="36">
        <v>1963</v>
      </c>
      <c r="G185" s="36">
        <v>1983</v>
      </c>
      <c r="H185" s="1">
        <v>191356</v>
      </c>
      <c r="I185" s="31">
        <v>196922</v>
      </c>
      <c r="J185" s="27"/>
      <c r="K185" s="265">
        <f t="shared" si="6"/>
        <v>2.9087146470452963E-2</v>
      </c>
      <c r="L185" s="27"/>
    </row>
    <row r="186" spans="1:12">
      <c r="A186" s="4" t="s">
        <v>562</v>
      </c>
      <c r="B186" s="4" t="s">
        <v>14</v>
      </c>
      <c r="C186" s="1">
        <v>11739</v>
      </c>
      <c r="D186">
        <v>39</v>
      </c>
      <c r="E186" s="31">
        <v>11710</v>
      </c>
      <c r="F186" s="36">
        <v>1959</v>
      </c>
      <c r="G186" s="36">
        <v>1964</v>
      </c>
      <c r="H186" s="1">
        <v>26267</v>
      </c>
      <c r="I186" s="31">
        <v>28368</v>
      </c>
      <c r="J186" s="27"/>
      <c r="K186" s="265">
        <f t="shared" si="6"/>
        <v>7.9986294590170148E-2</v>
      </c>
      <c r="L186" s="27"/>
    </row>
    <row r="187" spans="1:12">
      <c r="A187" s="4" t="s">
        <v>569</v>
      </c>
      <c r="B187" s="4" t="s">
        <v>17</v>
      </c>
      <c r="C187" s="1">
        <v>11990</v>
      </c>
      <c r="D187">
        <v>49.5</v>
      </c>
      <c r="E187" s="31">
        <v>19343</v>
      </c>
      <c r="F187" s="36">
        <v>1901</v>
      </c>
      <c r="G187" s="36">
        <v>2003</v>
      </c>
      <c r="H187" s="1">
        <v>24839</v>
      </c>
      <c r="I187" s="31">
        <v>28117</v>
      </c>
      <c r="J187" s="27"/>
      <c r="K187" s="265">
        <f t="shared" si="6"/>
        <v>0.13196988606626681</v>
      </c>
      <c r="L187" s="27"/>
    </row>
    <row r="188" spans="1:12" s="43" customFormat="1">
      <c r="A188" s="46" t="s">
        <v>563</v>
      </c>
      <c r="B188" s="46" t="s">
        <v>37</v>
      </c>
      <c r="C188" s="126">
        <v>12004</v>
      </c>
      <c r="D188" s="43">
        <v>57.5</v>
      </c>
      <c r="E188" s="141">
        <v>13620</v>
      </c>
      <c r="F188" s="164">
        <v>1978</v>
      </c>
      <c r="G188" s="164">
        <v>2000</v>
      </c>
      <c r="H188" s="126">
        <v>34647</v>
      </c>
      <c r="I188" s="141">
        <v>34375</v>
      </c>
      <c r="J188" s="27"/>
      <c r="K188" s="265">
        <f t="shared" si="6"/>
        <v>-7.8506075562098099E-3</v>
      </c>
      <c r="L188" s="27"/>
    </row>
    <row r="189" spans="1:12">
      <c r="A189" s="4" t="s">
        <v>561</v>
      </c>
      <c r="B189" s="4" t="s">
        <v>44</v>
      </c>
      <c r="C189" s="1">
        <v>12448</v>
      </c>
      <c r="D189">
        <v>61</v>
      </c>
      <c r="E189" s="31">
        <v>24500</v>
      </c>
      <c r="F189" s="36">
        <v>1978</v>
      </c>
      <c r="G189" s="36">
        <v>1997</v>
      </c>
      <c r="H189" s="1">
        <v>276517</v>
      </c>
      <c r="I189" s="31">
        <v>266539</v>
      </c>
      <c r="J189" s="27"/>
      <c r="K189" s="265">
        <f t="shared" si="6"/>
        <v>-3.6084580694857871E-2</v>
      </c>
      <c r="L189" s="27"/>
    </row>
    <row r="190" spans="1:12">
      <c r="A190" s="4" t="s">
        <v>564</v>
      </c>
      <c r="B190" s="4" t="s">
        <v>35</v>
      </c>
      <c r="C190" s="1">
        <v>12953</v>
      </c>
      <c r="D190">
        <v>52</v>
      </c>
      <c r="E190" s="31">
        <v>19000</v>
      </c>
      <c r="F190" s="36">
        <v>1972</v>
      </c>
      <c r="G190" s="36">
        <v>1996</v>
      </c>
      <c r="H190" s="1">
        <v>54333</v>
      </c>
      <c r="I190" s="31">
        <v>39942</v>
      </c>
      <c r="J190" s="27"/>
      <c r="K190" s="265">
        <f t="shared" si="6"/>
        <v>-0.26486665562365408</v>
      </c>
      <c r="L190" s="27"/>
    </row>
    <row r="191" spans="1:12">
      <c r="A191" s="4" t="s">
        <v>565</v>
      </c>
      <c r="B191" s="4" t="s">
        <v>33</v>
      </c>
      <c r="C191" s="1">
        <v>13155</v>
      </c>
      <c r="D191">
        <v>54</v>
      </c>
      <c r="E191" s="31">
        <v>21410</v>
      </c>
      <c r="F191" s="36">
        <v>2000</v>
      </c>
      <c r="H191" s="1">
        <v>107136</v>
      </c>
      <c r="I191" s="31">
        <v>108392</v>
      </c>
      <c r="J191" s="27"/>
      <c r="K191" s="265">
        <f t="shared" si="6"/>
        <v>1.1723416965352396E-2</v>
      </c>
      <c r="L191" s="27"/>
    </row>
    <row r="192" spans="1:12" s="27" customFormat="1">
      <c r="A192" s="4" t="s">
        <v>566</v>
      </c>
      <c r="B192" s="4" t="s">
        <v>22</v>
      </c>
      <c r="C192" s="33">
        <v>13279</v>
      </c>
      <c r="D192" s="27">
        <v>48</v>
      </c>
      <c r="E192" s="165">
        <v>25000</v>
      </c>
      <c r="F192" s="41">
        <v>1961</v>
      </c>
      <c r="G192" s="41">
        <v>1989</v>
      </c>
      <c r="H192" s="33">
        <v>133450</v>
      </c>
      <c r="I192" s="165">
        <v>98397</v>
      </c>
      <c r="K192" s="265">
        <f t="shared" si="6"/>
        <v>-0.26266766579243161</v>
      </c>
    </row>
    <row r="193" spans="1:12" s="43" customFormat="1">
      <c r="A193" s="46" t="s">
        <v>567</v>
      </c>
      <c r="B193" s="46" t="s">
        <v>40</v>
      </c>
      <c r="C193" s="126">
        <v>14011</v>
      </c>
      <c r="D193" s="43">
        <v>60</v>
      </c>
      <c r="E193" s="141">
        <v>22460</v>
      </c>
      <c r="F193" s="164">
        <v>1970</v>
      </c>
      <c r="G193" s="164">
        <v>2002</v>
      </c>
      <c r="H193" s="126">
        <v>101443</v>
      </c>
      <c r="I193" s="141">
        <v>102506</v>
      </c>
      <c r="J193" s="27"/>
      <c r="K193" s="265">
        <f t="shared" si="6"/>
        <v>1.0478791045217539E-2</v>
      </c>
      <c r="L193" s="27"/>
    </row>
    <row r="194" spans="1:12">
      <c r="A194" s="4" t="s">
        <v>568</v>
      </c>
      <c r="B194" s="4" t="s">
        <v>44</v>
      </c>
      <c r="C194" s="1">
        <v>14688</v>
      </c>
      <c r="D194">
        <v>48.5</v>
      </c>
      <c r="E194" s="31">
        <v>10964</v>
      </c>
      <c r="F194" s="36">
        <v>1978</v>
      </c>
      <c r="G194" s="36">
        <v>1995</v>
      </c>
      <c r="H194" s="1">
        <v>104127</v>
      </c>
      <c r="I194" s="31">
        <v>104374</v>
      </c>
      <c r="J194" s="27"/>
      <c r="K194" s="265">
        <f t="shared" si="6"/>
        <v>2.3721032969354905E-3</v>
      </c>
      <c r="L194" s="27"/>
    </row>
    <row r="195" spans="1:12">
      <c r="A195" s="4" t="s">
        <v>571</v>
      </c>
      <c r="B195" s="4" t="s">
        <v>9</v>
      </c>
      <c r="C195" s="1">
        <v>14747</v>
      </c>
      <c r="D195">
        <v>43</v>
      </c>
      <c r="E195" s="31">
        <v>12800</v>
      </c>
      <c r="F195" s="36">
        <v>1979</v>
      </c>
      <c r="H195" s="1">
        <v>134183</v>
      </c>
      <c r="I195" s="31">
        <v>134708</v>
      </c>
      <c r="J195" s="27"/>
      <c r="K195" s="265">
        <f t="shared" si="6"/>
        <v>3.9125671657362915E-3</v>
      </c>
      <c r="L195" s="27"/>
    </row>
    <row r="196" spans="1:12">
      <c r="A196" s="4" t="s">
        <v>570</v>
      </c>
      <c r="B196" s="4" t="s">
        <v>35</v>
      </c>
      <c r="C196" s="1">
        <v>15409</v>
      </c>
      <c r="D196">
        <v>54</v>
      </c>
      <c r="E196" s="31">
        <v>9141</v>
      </c>
      <c r="F196" s="36">
        <v>1963</v>
      </c>
      <c r="G196" s="36">
        <v>1996</v>
      </c>
      <c r="H196" s="1">
        <v>128378</v>
      </c>
      <c r="I196" s="31">
        <v>124483</v>
      </c>
      <c r="J196" s="27"/>
      <c r="K196" s="265">
        <f t="shared" si="6"/>
        <v>-3.0340089423421479E-2</v>
      </c>
      <c r="L196" s="27"/>
    </row>
    <row r="197" spans="1:12" s="27" customFormat="1">
      <c r="A197" s="4" t="s">
        <v>572</v>
      </c>
      <c r="B197" s="4" t="s">
        <v>41</v>
      </c>
      <c r="C197" s="33">
        <v>15448</v>
      </c>
      <c r="D197" s="27">
        <v>60</v>
      </c>
      <c r="E197" s="165">
        <v>7400</v>
      </c>
      <c r="F197" s="41">
        <v>1966</v>
      </c>
      <c r="G197" s="41">
        <v>1992</v>
      </c>
      <c r="H197" s="33">
        <v>86342</v>
      </c>
      <c r="I197" s="165">
        <v>86473</v>
      </c>
      <c r="K197" s="265">
        <f t="shared" si="6"/>
        <v>1.5172222093535748E-3</v>
      </c>
    </row>
    <row r="198" spans="1:12" s="43" customFormat="1">
      <c r="A198" s="46" t="s">
        <v>560</v>
      </c>
      <c r="B198" s="46" t="s">
        <v>41</v>
      </c>
      <c r="C198" s="126">
        <v>16720</v>
      </c>
      <c r="D198" s="43">
        <v>60</v>
      </c>
      <c r="E198" s="141">
        <v>9500</v>
      </c>
      <c r="F198" s="164">
        <v>1978</v>
      </c>
      <c r="G198" s="164">
        <v>1994</v>
      </c>
      <c r="H198" s="126">
        <v>94538</v>
      </c>
      <c r="I198" s="141">
        <v>94880</v>
      </c>
      <c r="J198" s="27"/>
      <c r="K198" s="265">
        <f t="shared" si="6"/>
        <v>3.6175929255961581E-3</v>
      </c>
      <c r="L198" s="27"/>
    </row>
    <row r="199" spans="1:12">
      <c r="A199" s="4" t="s">
        <v>54</v>
      </c>
      <c r="B199" s="4" t="s">
        <v>575</v>
      </c>
      <c r="C199" s="1">
        <v>16992</v>
      </c>
      <c r="D199">
        <v>54</v>
      </c>
      <c r="E199" s="31">
        <v>9800</v>
      </c>
      <c r="F199" s="36">
        <v>1966</v>
      </c>
      <c r="G199" s="36">
        <v>2003</v>
      </c>
      <c r="H199" s="1">
        <v>105382</v>
      </c>
      <c r="I199" s="31">
        <v>108364</v>
      </c>
      <c r="J199" s="27"/>
      <c r="K199" s="265">
        <f t="shared" si="6"/>
        <v>2.8297052627583419E-2</v>
      </c>
      <c r="L199" s="27"/>
    </row>
    <row r="200" spans="1:12">
      <c r="A200" s="4" t="s">
        <v>574</v>
      </c>
      <c r="B200" s="4" t="s">
        <v>41</v>
      </c>
      <c r="C200" s="1">
        <v>17287</v>
      </c>
      <c r="D200">
        <v>60</v>
      </c>
      <c r="E200" s="31">
        <v>15500</v>
      </c>
      <c r="F200" s="36">
        <v>1973</v>
      </c>
      <c r="G200" s="36">
        <v>1995</v>
      </c>
      <c r="H200" s="1">
        <v>180645</v>
      </c>
      <c r="I200" s="31">
        <v>191262</v>
      </c>
      <c r="J200" s="27"/>
      <c r="K200" s="265">
        <f t="shared" si="6"/>
        <v>5.8772731047081361E-2</v>
      </c>
      <c r="L200" s="27"/>
    </row>
    <row r="201" spans="1:12">
      <c r="A201" s="4" t="s">
        <v>573</v>
      </c>
      <c r="B201" s="4" t="s">
        <v>42</v>
      </c>
      <c r="C201" s="1">
        <v>17559</v>
      </c>
      <c r="D201">
        <v>50</v>
      </c>
      <c r="E201" s="31">
        <v>20000</v>
      </c>
      <c r="F201" s="36">
        <v>2003</v>
      </c>
      <c r="H201" s="1">
        <v>53941</v>
      </c>
      <c r="I201" s="31">
        <v>69423</v>
      </c>
      <c r="J201" s="27"/>
      <c r="K201" s="265">
        <f t="shared" ref="K201:K221" si="7">(I201/H201)-1</f>
        <v>0.28701729667599785</v>
      </c>
      <c r="L201" s="27"/>
    </row>
    <row r="202" spans="1:12">
      <c r="A202" s="4" t="s">
        <v>577</v>
      </c>
      <c r="B202" s="4" t="s">
        <v>18</v>
      </c>
      <c r="C202" s="1">
        <v>17612</v>
      </c>
      <c r="D202">
        <v>60</v>
      </c>
      <c r="E202" s="31">
        <v>16000</v>
      </c>
      <c r="F202" s="36">
        <v>1979</v>
      </c>
      <c r="H202" s="1">
        <v>72925</v>
      </c>
      <c r="I202" s="31">
        <v>70185</v>
      </c>
      <c r="J202" s="27"/>
      <c r="K202" s="265">
        <f t="shared" si="7"/>
        <v>-3.7572848817278071E-2</v>
      </c>
      <c r="L202" s="27"/>
    </row>
    <row r="203" spans="1:12" s="43" customFormat="1">
      <c r="A203" s="46" t="s">
        <v>578</v>
      </c>
      <c r="B203" s="46" t="s">
        <v>736</v>
      </c>
      <c r="C203" s="126">
        <v>17803</v>
      </c>
      <c r="D203" s="43">
        <v>48</v>
      </c>
      <c r="E203" s="141">
        <v>22257</v>
      </c>
      <c r="F203" s="164">
        <v>1963</v>
      </c>
      <c r="G203" s="164"/>
      <c r="H203" s="126">
        <v>53435</v>
      </c>
      <c r="I203" s="141">
        <v>82659</v>
      </c>
      <c r="J203" s="27"/>
      <c r="K203" s="265">
        <f t="shared" si="7"/>
        <v>0.54690745765883775</v>
      </c>
      <c r="L203" s="27"/>
    </row>
    <row r="204" spans="1:12">
      <c r="A204" s="4" t="s">
        <v>576</v>
      </c>
      <c r="B204" s="4" t="s">
        <v>32</v>
      </c>
      <c r="C204" s="1">
        <v>18079</v>
      </c>
      <c r="D204">
        <v>56</v>
      </c>
      <c r="E204" s="31">
        <v>23877</v>
      </c>
      <c r="F204" s="36">
        <v>1979</v>
      </c>
      <c r="G204" s="36">
        <v>2001</v>
      </c>
      <c r="H204" s="1">
        <v>217668</v>
      </c>
      <c r="I204" s="31">
        <v>201046</v>
      </c>
      <c r="J204" s="27"/>
      <c r="K204" s="265">
        <f t="shared" si="7"/>
        <v>-7.6364003895841415E-2</v>
      </c>
      <c r="L204" s="27"/>
    </row>
    <row r="205" spans="1:12">
      <c r="A205" s="4" t="s">
        <v>580</v>
      </c>
      <c r="B205" s="4" t="s">
        <v>581</v>
      </c>
      <c r="C205" s="1">
        <v>20117</v>
      </c>
      <c r="D205">
        <v>46</v>
      </c>
      <c r="E205" s="31">
        <v>20800</v>
      </c>
      <c r="F205" s="36">
        <v>1913</v>
      </c>
      <c r="G205" s="36">
        <v>2001</v>
      </c>
      <c r="H205" s="1">
        <v>73620</v>
      </c>
      <c r="I205" s="31">
        <v>77197</v>
      </c>
      <c r="J205" s="27"/>
      <c r="K205" s="265">
        <f t="shared" si="7"/>
        <v>4.8587340396631262E-2</v>
      </c>
      <c r="L205" s="27"/>
    </row>
    <row r="206" spans="1:12">
      <c r="A206" s="4" t="s">
        <v>579</v>
      </c>
      <c r="B206" s="4" t="s">
        <v>35</v>
      </c>
      <c r="C206" s="1">
        <v>20698</v>
      </c>
      <c r="D206">
        <v>54</v>
      </c>
      <c r="E206" s="31">
        <v>10700</v>
      </c>
      <c r="F206" s="36">
        <v>1962</v>
      </c>
      <c r="G206" s="36">
        <v>1971</v>
      </c>
      <c r="H206" s="1">
        <v>109727</v>
      </c>
      <c r="I206" s="31">
        <v>98654</v>
      </c>
      <c r="J206" s="27"/>
      <c r="K206" s="265">
        <f t="shared" si="7"/>
        <v>-0.10091408677900604</v>
      </c>
      <c r="L206" s="27"/>
    </row>
    <row r="207" spans="1:12">
      <c r="A207" s="4" t="s">
        <v>583</v>
      </c>
      <c r="B207" s="4" t="s">
        <v>162</v>
      </c>
      <c r="C207" s="1">
        <v>22172</v>
      </c>
      <c r="D207">
        <v>50</v>
      </c>
      <c r="E207" s="31">
        <v>18300</v>
      </c>
      <c r="F207" s="36">
        <v>1969</v>
      </c>
      <c r="G207" s="36">
        <v>2003</v>
      </c>
      <c r="H207" s="1">
        <v>102948</v>
      </c>
      <c r="I207" s="31">
        <v>103640</v>
      </c>
      <c r="J207" s="27"/>
      <c r="K207" s="265">
        <f t="shared" si="7"/>
        <v>6.7218401523099214E-3</v>
      </c>
      <c r="L207" s="27"/>
    </row>
    <row r="208" spans="1:12" s="43" customFormat="1">
      <c r="A208" s="46" t="s">
        <v>584</v>
      </c>
      <c r="B208" s="46" t="s">
        <v>42</v>
      </c>
      <c r="C208" s="126">
        <v>22658</v>
      </c>
      <c r="D208" s="43">
        <v>58</v>
      </c>
      <c r="E208" s="141">
        <v>14686</v>
      </c>
      <c r="F208" s="164">
        <v>1977</v>
      </c>
      <c r="G208" s="164"/>
      <c r="H208" s="126">
        <v>128057</v>
      </c>
      <c r="I208" s="141">
        <v>123863</v>
      </c>
      <c r="J208" s="27"/>
      <c r="K208" s="265">
        <f t="shared" si="7"/>
        <v>-3.2751040552254085E-2</v>
      </c>
      <c r="L208" s="27"/>
    </row>
    <row r="209" spans="1:12">
      <c r="A209" s="4" t="s">
        <v>582</v>
      </c>
      <c r="B209" s="4" t="s">
        <v>44</v>
      </c>
      <c r="C209" s="1">
        <v>23381</v>
      </c>
      <c r="D209">
        <v>48</v>
      </c>
      <c r="E209" s="31">
        <v>9731</v>
      </c>
      <c r="F209" s="36">
        <v>1979</v>
      </c>
      <c r="G209" s="36">
        <v>1995</v>
      </c>
      <c r="H209" s="1">
        <v>213587</v>
      </c>
      <c r="I209" s="31">
        <v>203515</v>
      </c>
      <c r="J209" s="27"/>
      <c r="K209" s="265">
        <f t="shared" si="7"/>
        <v>-4.7156428059760169E-2</v>
      </c>
      <c r="L209" s="27"/>
    </row>
    <row r="210" spans="1:12" s="27" customFormat="1">
      <c r="A210" s="4" t="s">
        <v>585</v>
      </c>
      <c r="B210" s="4" t="s">
        <v>45</v>
      </c>
      <c r="C210" s="33">
        <v>24120</v>
      </c>
      <c r="D210" s="27">
        <v>65</v>
      </c>
      <c r="E210" s="165">
        <v>8400</v>
      </c>
      <c r="F210" s="41">
        <v>1971</v>
      </c>
      <c r="G210" s="41"/>
      <c r="H210" s="33">
        <v>101962</v>
      </c>
      <c r="I210" s="165">
        <v>105591</v>
      </c>
      <c r="K210" s="265">
        <f t="shared" si="7"/>
        <v>3.5591691022145433E-2</v>
      </c>
    </row>
    <row r="211" spans="1:12">
      <c r="A211" s="4" t="s">
        <v>586</v>
      </c>
      <c r="B211" s="4" t="s">
        <v>30</v>
      </c>
      <c r="C211" s="1">
        <v>25156</v>
      </c>
      <c r="D211">
        <v>50</v>
      </c>
      <c r="E211" s="31">
        <v>28000</v>
      </c>
      <c r="F211" s="36">
        <v>1973</v>
      </c>
      <c r="G211" s="36">
        <v>2002</v>
      </c>
      <c r="H211" s="1">
        <v>103938</v>
      </c>
      <c r="I211" s="31">
        <v>104053</v>
      </c>
      <c r="J211" s="27"/>
      <c r="K211" s="265">
        <f t="shared" si="7"/>
        <v>1.1064288325732807E-3</v>
      </c>
      <c r="L211" s="27"/>
    </row>
    <row r="212" spans="1:12">
      <c r="A212" s="4" t="s">
        <v>587</v>
      </c>
      <c r="B212" s="4" t="s">
        <v>41</v>
      </c>
      <c r="C212" s="1">
        <v>25973</v>
      </c>
      <c r="D212">
        <v>60</v>
      </c>
      <c r="E212" s="31">
        <v>41000</v>
      </c>
      <c r="F212" s="36">
        <v>1986</v>
      </c>
      <c r="G212" s="36">
        <v>2001</v>
      </c>
      <c r="H212" s="1">
        <v>169854</v>
      </c>
      <c r="I212" s="31">
        <v>173645</v>
      </c>
      <c r="J212" s="27"/>
      <c r="K212" s="265">
        <f t="shared" si="7"/>
        <v>2.231916822683E-2</v>
      </c>
      <c r="L212" s="27"/>
    </row>
    <row r="213" spans="1:12" s="43" customFormat="1">
      <c r="A213" s="46" t="s">
        <v>588</v>
      </c>
      <c r="B213" s="46" t="s">
        <v>26</v>
      </c>
      <c r="C213" s="126">
        <v>26078</v>
      </c>
      <c r="D213" s="43">
        <v>60</v>
      </c>
      <c r="E213" s="141">
        <v>36600</v>
      </c>
      <c r="F213" s="164">
        <v>1979</v>
      </c>
      <c r="G213" s="164"/>
      <c r="H213" s="126">
        <v>232919</v>
      </c>
      <c r="I213" s="141">
        <v>261537</v>
      </c>
      <c r="J213" s="27"/>
      <c r="K213" s="265">
        <f t="shared" si="7"/>
        <v>0.12286674766764416</v>
      </c>
      <c r="L213" s="27"/>
    </row>
    <row r="214" spans="1:12">
      <c r="A214" s="4" t="s">
        <v>589</v>
      </c>
      <c r="B214" s="4" t="s">
        <v>44</v>
      </c>
      <c r="C214" s="1">
        <v>33174</v>
      </c>
      <c r="D214">
        <v>51</v>
      </c>
      <c r="E214" s="31">
        <v>15682</v>
      </c>
      <c r="F214" s="36">
        <v>1979</v>
      </c>
      <c r="G214" s="36">
        <v>1995</v>
      </c>
      <c r="H214" s="1">
        <v>192495</v>
      </c>
      <c r="I214" s="31">
        <v>188316</v>
      </c>
      <c r="J214" s="27"/>
      <c r="K214" s="265">
        <f t="shared" si="7"/>
        <v>-2.1709654796228439E-2</v>
      </c>
      <c r="L214" s="27"/>
    </row>
    <row r="215" spans="1:12">
      <c r="A215" s="4" t="s">
        <v>590</v>
      </c>
      <c r="B215" s="4" t="s">
        <v>39</v>
      </c>
      <c r="C215" s="1">
        <v>34844</v>
      </c>
      <c r="D215">
        <v>60</v>
      </c>
      <c r="E215" s="31">
        <v>37800</v>
      </c>
      <c r="F215" s="36">
        <v>1971</v>
      </c>
      <c r="G215" s="36">
        <v>1990</v>
      </c>
      <c r="H215" s="1">
        <v>83217</v>
      </c>
      <c r="I215" s="31">
        <v>109320</v>
      </c>
      <c r="J215" s="27"/>
      <c r="K215" s="265">
        <f t="shared" si="7"/>
        <v>0.31367388874869317</v>
      </c>
      <c r="L215" s="27"/>
    </row>
    <row r="216" spans="1:12">
      <c r="A216" s="4" t="s">
        <v>591</v>
      </c>
      <c r="B216" s="4" t="s">
        <v>36</v>
      </c>
      <c r="C216" s="1">
        <v>39502</v>
      </c>
      <c r="D216">
        <v>66</v>
      </c>
      <c r="E216" s="31">
        <v>32500</v>
      </c>
      <c r="F216" s="36">
        <v>1965</v>
      </c>
      <c r="H216" s="1">
        <v>205071</v>
      </c>
      <c r="I216" s="31">
        <v>215364</v>
      </c>
      <c r="J216" s="27"/>
      <c r="K216" s="265">
        <f t="shared" si="7"/>
        <v>5.0192372397852347E-2</v>
      </c>
      <c r="L216" s="27"/>
    </row>
    <row r="217" spans="1:12">
      <c r="A217" s="4" t="s">
        <v>592</v>
      </c>
      <c r="B217" s="4" t="s">
        <v>31</v>
      </c>
      <c r="C217" s="1">
        <v>40171</v>
      </c>
      <c r="D217">
        <v>52</v>
      </c>
      <c r="E217" s="31">
        <v>27000</v>
      </c>
      <c r="F217" s="36">
        <v>1967</v>
      </c>
      <c r="H217" s="1">
        <v>68416</v>
      </c>
      <c r="I217" s="31">
        <v>64823</v>
      </c>
      <c r="J217" s="27"/>
      <c r="K217" s="265">
        <f t="shared" si="7"/>
        <v>-5.2516955098222629E-2</v>
      </c>
      <c r="L217" s="27"/>
    </row>
    <row r="218" spans="1:12" s="43" customFormat="1">
      <c r="A218" s="46" t="s">
        <v>634</v>
      </c>
      <c r="B218" s="46" t="s">
        <v>551</v>
      </c>
      <c r="C218" s="126">
        <v>45835</v>
      </c>
      <c r="D218" s="43">
        <v>52</v>
      </c>
      <c r="E218" s="141">
        <v>54000</v>
      </c>
      <c r="F218" s="164">
        <v>1996</v>
      </c>
      <c r="G218" s="164"/>
      <c r="H218" s="126">
        <v>309746</v>
      </c>
      <c r="I218" s="141">
        <v>329022</v>
      </c>
      <c r="J218" s="27"/>
      <c r="K218" s="265">
        <f t="shared" si="7"/>
        <v>6.2231634952509385E-2</v>
      </c>
      <c r="L218" s="27"/>
    </row>
    <row r="219" spans="1:12">
      <c r="A219" s="4" t="s">
        <v>593</v>
      </c>
      <c r="B219" s="4" t="s">
        <v>43</v>
      </c>
      <c r="C219" s="1">
        <v>48978</v>
      </c>
      <c r="D219">
        <v>57</v>
      </c>
      <c r="E219" s="31">
        <v>42000</v>
      </c>
      <c r="F219" s="36">
        <v>1978</v>
      </c>
      <c r="G219" s="36">
        <v>2002</v>
      </c>
      <c r="H219" s="1">
        <v>102547</v>
      </c>
      <c r="I219" s="31">
        <v>89202</v>
      </c>
      <c r="J219" s="27"/>
      <c r="K219" s="265">
        <f t="shared" si="7"/>
        <v>-0.1301354500863019</v>
      </c>
      <c r="L219" s="27"/>
    </row>
    <row r="220" spans="1:12">
      <c r="A220" s="4" t="s">
        <v>594</v>
      </c>
      <c r="B220" s="4" t="s">
        <v>43</v>
      </c>
      <c r="C220" s="1">
        <v>72210</v>
      </c>
      <c r="D220">
        <v>60</v>
      </c>
      <c r="E220" s="31">
        <v>38000</v>
      </c>
      <c r="F220" s="36">
        <v>1966</v>
      </c>
      <c r="G220" s="36">
        <v>2003</v>
      </c>
      <c r="H220" s="1">
        <v>211535</v>
      </c>
      <c r="I220" s="31">
        <v>203374</v>
      </c>
      <c r="J220" s="27"/>
      <c r="K220" s="265">
        <f t="shared" si="7"/>
        <v>-3.8579904034793278E-2</v>
      </c>
      <c r="L220" s="27"/>
    </row>
    <row r="221" spans="1:12" s="27" customFormat="1">
      <c r="A221" s="4" t="s">
        <v>595</v>
      </c>
      <c r="B221" s="4" t="s">
        <v>45</v>
      </c>
      <c r="C221" s="33">
        <v>179599</v>
      </c>
      <c r="D221" s="27">
        <v>69</v>
      </c>
      <c r="E221" s="165">
        <v>45000</v>
      </c>
      <c r="F221" s="41">
        <v>1986</v>
      </c>
      <c r="G221" s="41">
        <v>1991</v>
      </c>
      <c r="H221" s="33">
        <v>117903</v>
      </c>
      <c r="I221" s="165">
        <v>120213</v>
      </c>
      <c r="K221" s="265">
        <f t="shared" si="7"/>
        <v>1.9592376784305809E-2</v>
      </c>
    </row>
    <row r="222" spans="1:12" s="27" customFormat="1">
      <c r="A222" s="4"/>
      <c r="B222" s="4"/>
      <c r="C222" s="33"/>
      <c r="E222" s="165"/>
      <c r="F222" s="41"/>
      <c r="G222" s="41"/>
      <c r="H222" s="33"/>
      <c r="I222" s="165"/>
      <c r="K222" s="265"/>
    </row>
    <row r="223" spans="1:12">
      <c r="A223" s="4" t="s">
        <v>733</v>
      </c>
      <c r="B223" s="4"/>
      <c r="H223" s="1"/>
      <c r="J223" s="27"/>
      <c r="K223" s="265"/>
      <c r="L223" s="27"/>
    </row>
    <row r="224" spans="1:12">
      <c r="A224" s="4" t="s">
        <v>717</v>
      </c>
      <c r="B224" s="4"/>
      <c r="H224" s="1"/>
      <c r="J224" s="27"/>
      <c r="K224" s="265"/>
      <c r="L224" s="27"/>
    </row>
    <row r="225" spans="1:12">
      <c r="A225" t="s">
        <v>734</v>
      </c>
      <c r="B225" s="4"/>
      <c r="H225" s="1"/>
      <c r="J225" s="27"/>
      <c r="K225" s="265"/>
      <c r="L225" s="27"/>
    </row>
    <row r="226" spans="1:12" s="27" customFormat="1">
      <c r="A226" s="4"/>
      <c r="B226" s="49" t="s">
        <v>666</v>
      </c>
      <c r="C226" s="33"/>
      <c r="E226" s="165"/>
      <c r="F226" s="41"/>
      <c r="G226" s="41"/>
      <c r="H226" s="33"/>
      <c r="I226" s="165"/>
      <c r="K226" s="265"/>
    </row>
    <row r="227" spans="1:12">
      <c r="J227" s="27"/>
      <c r="K227" s="265"/>
      <c r="L227" s="27"/>
    </row>
    <row r="228" spans="1:12" s="27" customFormat="1">
      <c r="A228" s="4" t="s">
        <v>448</v>
      </c>
      <c r="B228" s="4" t="s">
        <v>41</v>
      </c>
      <c r="C228" s="33"/>
      <c r="D228" s="27">
        <v>56</v>
      </c>
      <c r="E228" s="165">
        <v>7302</v>
      </c>
      <c r="F228" s="41">
        <v>1989</v>
      </c>
      <c r="G228" s="41">
        <v>1994</v>
      </c>
      <c r="H228" s="33">
        <v>95759</v>
      </c>
      <c r="I228" s="165">
        <v>116844</v>
      </c>
      <c r="K228" s="265">
        <f t="shared" ref="K228:K236" si="8">(I228/H228)-1</f>
        <v>0.22018818074541291</v>
      </c>
    </row>
    <row r="229" spans="1:12" s="27" customFormat="1">
      <c r="A229" s="4" t="s">
        <v>478</v>
      </c>
      <c r="B229" s="4" t="s">
        <v>24</v>
      </c>
      <c r="C229" s="33"/>
      <c r="D229" s="27">
        <v>43</v>
      </c>
      <c r="E229" s="165">
        <v>3150</v>
      </c>
      <c r="F229" s="41">
        <v>1999</v>
      </c>
      <c r="G229" s="41"/>
      <c r="H229" s="33">
        <v>10444</v>
      </c>
      <c r="I229" s="165">
        <v>16351</v>
      </c>
      <c r="K229" s="265">
        <f t="shared" si="8"/>
        <v>0.56558789735733428</v>
      </c>
    </row>
    <row r="230" spans="1:12" s="27" customFormat="1">
      <c r="A230" s="4" t="s">
        <v>490</v>
      </c>
      <c r="B230" s="4" t="s">
        <v>24</v>
      </c>
      <c r="C230" s="33"/>
      <c r="D230" s="27">
        <v>48</v>
      </c>
      <c r="E230" s="165">
        <v>10008</v>
      </c>
      <c r="F230" s="41">
        <v>2000</v>
      </c>
      <c r="G230" s="41"/>
      <c r="H230" s="33">
        <v>60643</v>
      </c>
      <c r="I230" s="165">
        <v>74750</v>
      </c>
      <c r="K230" s="265">
        <f t="shared" si="8"/>
        <v>0.23262371584519226</v>
      </c>
    </row>
    <row r="231" spans="1:12" s="27" customFormat="1">
      <c r="A231" s="4" t="s">
        <v>531</v>
      </c>
      <c r="B231" s="4" t="s">
        <v>41</v>
      </c>
      <c r="C231" s="33"/>
      <c r="D231" s="27">
        <v>56</v>
      </c>
      <c r="E231" s="165">
        <v>7950</v>
      </c>
      <c r="F231" s="41">
        <v>1990</v>
      </c>
      <c r="G231" s="41"/>
      <c r="H231" s="33">
        <v>77890</v>
      </c>
      <c r="I231" s="165">
        <v>72917</v>
      </c>
      <c r="K231" s="265">
        <f t="shared" si="8"/>
        <v>-6.384645012196688E-2</v>
      </c>
    </row>
    <row r="232" spans="1:12" s="43" customFormat="1">
      <c r="A232" s="46" t="s">
        <v>596</v>
      </c>
      <c r="B232" s="46" t="s">
        <v>37</v>
      </c>
      <c r="C232" s="126"/>
      <c r="D232" s="43">
        <v>35</v>
      </c>
      <c r="E232" s="141">
        <v>1378</v>
      </c>
      <c r="F232" s="164" t="s">
        <v>632</v>
      </c>
      <c r="G232" s="164"/>
      <c r="H232" s="43">
        <v>721</v>
      </c>
      <c r="I232" s="141">
        <v>721</v>
      </c>
      <c r="J232" s="27"/>
      <c r="K232" s="265">
        <f t="shared" si="8"/>
        <v>0</v>
      </c>
      <c r="L232" s="27"/>
    </row>
    <row r="233" spans="1:12">
      <c r="A233" s="4" t="s">
        <v>597</v>
      </c>
      <c r="B233" s="4" t="s">
        <v>159</v>
      </c>
      <c r="D233">
        <v>10</v>
      </c>
      <c r="E233" s="31">
        <v>1500</v>
      </c>
      <c r="F233" s="36">
        <v>1981</v>
      </c>
      <c r="H233" s="1">
        <v>1457</v>
      </c>
      <c r="I233" s="31">
        <v>1503</v>
      </c>
      <c r="J233" s="27"/>
      <c r="K233" s="265">
        <f t="shared" si="8"/>
        <v>3.1571722717913531E-2</v>
      </c>
      <c r="L233" s="27"/>
    </row>
    <row r="234" spans="1:12">
      <c r="A234" s="4" t="s">
        <v>598</v>
      </c>
      <c r="B234" s="4" t="s">
        <v>18</v>
      </c>
      <c r="D234">
        <v>35</v>
      </c>
      <c r="E234" s="31">
        <v>2267</v>
      </c>
      <c r="F234" s="36">
        <v>1972</v>
      </c>
      <c r="G234" s="36">
        <v>1975</v>
      </c>
      <c r="H234">
        <v>847</v>
      </c>
      <c r="I234" s="31">
        <v>882</v>
      </c>
      <c r="J234" s="27"/>
      <c r="K234" s="265">
        <f t="shared" si="8"/>
        <v>4.1322314049586861E-2</v>
      </c>
      <c r="L234" s="27"/>
    </row>
    <row r="235" spans="1:12">
      <c r="A235" s="4" t="s">
        <v>599</v>
      </c>
      <c r="B235" s="4" t="s">
        <v>45</v>
      </c>
      <c r="D235">
        <v>35</v>
      </c>
      <c r="E235" s="31">
        <v>1200</v>
      </c>
      <c r="F235" s="36" t="s">
        <v>656</v>
      </c>
      <c r="G235" s="36">
        <v>2000</v>
      </c>
      <c r="H235" s="1">
        <v>1266</v>
      </c>
      <c r="I235" s="31">
        <v>851</v>
      </c>
      <c r="J235" s="27"/>
      <c r="K235" s="265">
        <f t="shared" si="8"/>
        <v>-0.32780410742496047</v>
      </c>
      <c r="L235" s="27"/>
    </row>
    <row r="236" spans="1:12">
      <c r="A236" s="4" t="s">
        <v>600</v>
      </c>
      <c r="B236" s="4" t="s">
        <v>33</v>
      </c>
      <c r="D236">
        <v>14</v>
      </c>
      <c r="E236" s="31">
        <v>800</v>
      </c>
      <c r="F236" s="36">
        <v>1952</v>
      </c>
      <c r="H236" s="1">
        <v>1541</v>
      </c>
      <c r="I236" s="31">
        <v>1502</v>
      </c>
      <c r="J236" s="27"/>
      <c r="K236" s="265">
        <f t="shared" si="8"/>
        <v>-2.5308241401687193E-2</v>
      </c>
      <c r="L236" s="27"/>
    </row>
    <row r="237" spans="1:12" s="43" customFormat="1">
      <c r="A237" s="46" t="s">
        <v>601</v>
      </c>
      <c r="B237" s="46" t="s">
        <v>31</v>
      </c>
      <c r="C237" s="126"/>
      <c r="D237" s="43">
        <v>20</v>
      </c>
      <c r="E237" s="141" t="s">
        <v>656</v>
      </c>
      <c r="F237" s="164" t="s">
        <v>656</v>
      </c>
      <c r="G237" s="164"/>
      <c r="H237" s="126"/>
      <c r="I237" s="141">
        <v>914</v>
      </c>
      <c r="J237" s="27"/>
      <c r="K237" s="265"/>
      <c r="L237" s="27"/>
    </row>
    <row r="238" spans="1:12">
      <c r="A238" s="4" t="s">
        <v>602</v>
      </c>
      <c r="B238" s="4" t="s">
        <v>45</v>
      </c>
      <c r="D238">
        <v>35</v>
      </c>
      <c r="E238" s="31">
        <v>1568</v>
      </c>
      <c r="F238" s="36">
        <v>1993</v>
      </c>
      <c r="G238" s="36">
        <v>2000</v>
      </c>
      <c r="H238" s="1">
        <v>2713</v>
      </c>
      <c r="I238" s="31">
        <v>2969</v>
      </c>
      <c r="J238" s="27"/>
      <c r="K238" s="265">
        <f t="shared" ref="K238:K261" si="9">(I238/H238)-1</f>
        <v>9.4360486546258837E-2</v>
      </c>
      <c r="L238" s="27"/>
    </row>
    <row r="239" spans="1:12">
      <c r="A239" s="4" t="s">
        <v>636</v>
      </c>
      <c r="B239" s="4" t="s">
        <v>28</v>
      </c>
      <c r="D239">
        <v>12</v>
      </c>
      <c r="E239" s="31">
        <v>2800</v>
      </c>
      <c r="F239" s="36">
        <v>2003</v>
      </c>
      <c r="H239" s="1">
        <v>2191</v>
      </c>
      <c r="I239" s="31">
        <v>2450</v>
      </c>
      <c r="J239" s="27"/>
      <c r="K239" s="265">
        <f t="shared" si="9"/>
        <v>0.1182108626198084</v>
      </c>
      <c r="L239" s="27"/>
    </row>
    <row r="240" spans="1:12">
      <c r="A240" s="4" t="s">
        <v>603</v>
      </c>
      <c r="B240" s="4" t="s">
        <v>37</v>
      </c>
      <c r="D240">
        <v>20</v>
      </c>
      <c r="E240" s="31">
        <v>800</v>
      </c>
      <c r="F240" s="36" t="s">
        <v>633</v>
      </c>
      <c r="H240" s="1">
        <v>1799</v>
      </c>
      <c r="I240" s="31">
        <v>2316</v>
      </c>
      <c r="J240" s="27"/>
      <c r="K240" s="265">
        <f t="shared" si="9"/>
        <v>0.28738187882156763</v>
      </c>
      <c r="L240" s="27"/>
    </row>
    <row r="241" spans="1:12">
      <c r="A241" s="4" t="s">
        <v>604</v>
      </c>
      <c r="B241" s="4" t="s">
        <v>28</v>
      </c>
      <c r="D241">
        <v>15</v>
      </c>
      <c r="E241" s="31">
        <v>1560</v>
      </c>
      <c r="F241" s="36">
        <v>1974</v>
      </c>
      <c r="G241" s="36">
        <v>1999</v>
      </c>
      <c r="H241" s="1">
        <v>2424</v>
      </c>
      <c r="I241" s="31">
        <v>881</v>
      </c>
      <c r="J241" s="27"/>
      <c r="K241" s="265">
        <f t="shared" si="9"/>
        <v>-0.63655115511551152</v>
      </c>
      <c r="L241" s="27"/>
    </row>
    <row r="242" spans="1:12" s="43" customFormat="1">
      <c r="A242" s="46" t="s">
        <v>605</v>
      </c>
      <c r="B242" s="46" t="s">
        <v>42</v>
      </c>
      <c r="C242" s="126"/>
      <c r="D242" s="43">
        <v>15</v>
      </c>
      <c r="E242" s="141">
        <v>800</v>
      </c>
      <c r="F242" s="164">
        <v>1988</v>
      </c>
      <c r="G242" s="164"/>
      <c r="H242" s="126">
        <v>2662</v>
      </c>
      <c r="I242" s="141">
        <v>3540</v>
      </c>
      <c r="J242" s="27"/>
      <c r="K242" s="265">
        <f t="shared" si="9"/>
        <v>0.32982719759579271</v>
      </c>
      <c r="L242" s="27"/>
    </row>
    <row r="243" spans="1:12" s="27" customFormat="1">
      <c r="A243" s="4" t="s">
        <v>606</v>
      </c>
      <c r="B243" s="4" t="s">
        <v>33</v>
      </c>
      <c r="C243" s="33"/>
      <c r="D243" s="27">
        <v>16</v>
      </c>
      <c r="E243" s="165">
        <v>819</v>
      </c>
      <c r="F243" s="41">
        <v>1975</v>
      </c>
      <c r="G243" s="41"/>
      <c r="H243" s="33">
        <v>4401</v>
      </c>
      <c r="I243" s="165">
        <v>4115</v>
      </c>
      <c r="K243" s="265">
        <f t="shared" si="9"/>
        <v>-6.4985230629402424E-2</v>
      </c>
    </row>
    <row r="244" spans="1:12">
      <c r="A244" s="4" t="s">
        <v>607</v>
      </c>
      <c r="B244" s="4" t="s">
        <v>31</v>
      </c>
      <c r="D244">
        <v>12</v>
      </c>
      <c r="E244" s="31">
        <v>715</v>
      </c>
      <c r="F244" s="36">
        <v>1961</v>
      </c>
      <c r="G244" s="36">
        <v>1978</v>
      </c>
      <c r="H244">
        <v>416</v>
      </c>
      <c r="I244" s="31">
        <v>3474</v>
      </c>
      <c r="J244" s="27"/>
      <c r="K244" s="265">
        <f t="shared" si="9"/>
        <v>7.3509615384615383</v>
      </c>
      <c r="L244" s="27"/>
    </row>
    <row r="245" spans="1:12">
      <c r="A245" s="4" t="s">
        <v>608</v>
      </c>
      <c r="B245" s="4" t="s">
        <v>31</v>
      </c>
      <c r="D245">
        <v>16</v>
      </c>
      <c r="E245" s="31">
        <v>2200</v>
      </c>
      <c r="F245" s="36">
        <v>1978</v>
      </c>
      <c r="H245" s="1">
        <v>4553</v>
      </c>
      <c r="I245" s="31">
        <v>4100</v>
      </c>
      <c r="J245" s="27"/>
      <c r="K245" s="265">
        <f t="shared" si="9"/>
        <v>-9.949483856797714E-2</v>
      </c>
      <c r="L245" s="27"/>
    </row>
    <row r="246" spans="1:12">
      <c r="A246" s="4" t="s">
        <v>609</v>
      </c>
      <c r="B246" s="4" t="s">
        <v>29</v>
      </c>
      <c r="D246">
        <v>20</v>
      </c>
      <c r="E246" s="31">
        <v>500</v>
      </c>
      <c r="F246" s="36">
        <v>1976</v>
      </c>
      <c r="G246" s="36">
        <v>2001</v>
      </c>
      <c r="H246" s="1">
        <v>4395</v>
      </c>
      <c r="I246" s="31">
        <v>3513</v>
      </c>
      <c r="J246" s="27"/>
      <c r="K246" s="265">
        <f t="shared" si="9"/>
        <v>-0.20068259385665532</v>
      </c>
      <c r="L246" s="27"/>
    </row>
    <row r="247" spans="1:12" s="43" customFormat="1">
      <c r="A247" s="46" t="s">
        <v>610</v>
      </c>
      <c r="B247" s="46" t="s">
        <v>43</v>
      </c>
      <c r="C247" s="126"/>
      <c r="D247" s="43">
        <v>28</v>
      </c>
      <c r="E247" s="141">
        <v>2000</v>
      </c>
      <c r="F247" s="164">
        <v>1955</v>
      </c>
      <c r="G247" s="164"/>
      <c r="H247" s="126">
        <v>8393</v>
      </c>
      <c r="I247" s="141">
        <v>8070</v>
      </c>
      <c r="J247" s="27"/>
      <c r="K247" s="265">
        <f t="shared" si="9"/>
        <v>-3.848445132848799E-2</v>
      </c>
      <c r="L247" s="27"/>
    </row>
    <row r="248" spans="1:12">
      <c r="A248" s="4" t="s">
        <v>611</v>
      </c>
      <c r="B248" s="4" t="s">
        <v>45</v>
      </c>
      <c r="D248">
        <v>53</v>
      </c>
      <c r="E248" s="31">
        <v>11884</v>
      </c>
      <c r="F248" s="36">
        <v>1975</v>
      </c>
      <c r="G248" s="36">
        <v>2000</v>
      </c>
      <c r="H248" s="1">
        <v>11681</v>
      </c>
      <c r="I248" s="31">
        <v>10757</v>
      </c>
      <c r="J248" s="27"/>
      <c r="K248" s="265">
        <f t="shared" si="9"/>
        <v>-7.9102816539679877E-2</v>
      </c>
      <c r="L248" s="27"/>
    </row>
    <row r="249" spans="1:12" s="27" customFormat="1">
      <c r="A249" s="4" t="s">
        <v>612</v>
      </c>
      <c r="B249" s="4" t="s">
        <v>42</v>
      </c>
      <c r="C249" s="33"/>
      <c r="D249" s="27">
        <v>28</v>
      </c>
      <c r="E249" s="165">
        <v>1500</v>
      </c>
      <c r="F249" s="41">
        <v>1990</v>
      </c>
      <c r="G249" s="41"/>
      <c r="H249" s="33">
        <v>10105</v>
      </c>
      <c r="I249" s="165">
        <v>11542</v>
      </c>
      <c r="K249" s="265">
        <f t="shared" si="9"/>
        <v>0.14220682830282039</v>
      </c>
    </row>
    <row r="250" spans="1:12">
      <c r="A250" s="4" t="s">
        <v>601</v>
      </c>
      <c r="B250" s="4" t="s">
        <v>39</v>
      </c>
      <c r="D250">
        <v>14</v>
      </c>
      <c r="E250" s="31" t="s">
        <v>656</v>
      </c>
      <c r="F250" s="36" t="s">
        <v>656</v>
      </c>
      <c r="H250" s="1">
        <v>19063</v>
      </c>
      <c r="I250" s="31">
        <v>15521</v>
      </c>
      <c r="J250" s="27"/>
      <c r="K250" s="265">
        <f t="shared" si="9"/>
        <v>-0.18580496249278711</v>
      </c>
      <c r="L250" s="27"/>
    </row>
    <row r="251" spans="1:12">
      <c r="A251" s="4" t="s">
        <v>613</v>
      </c>
      <c r="B251" s="4" t="s">
        <v>45</v>
      </c>
      <c r="D251">
        <v>51</v>
      </c>
      <c r="E251" s="31">
        <v>10000</v>
      </c>
      <c r="F251" s="36">
        <v>1995</v>
      </c>
      <c r="H251" s="1">
        <v>17369</v>
      </c>
      <c r="I251" s="31">
        <v>18145</v>
      </c>
      <c r="J251" s="27"/>
      <c r="K251" s="265">
        <f t="shared" si="9"/>
        <v>4.4677298635499962E-2</v>
      </c>
      <c r="L251" s="27"/>
    </row>
    <row r="252" spans="1:12" s="43" customFormat="1">
      <c r="A252" s="46" t="s">
        <v>614</v>
      </c>
      <c r="B252" s="46" t="s">
        <v>44</v>
      </c>
      <c r="C252" s="126"/>
      <c r="D252" s="43">
        <v>43.5</v>
      </c>
      <c r="E252" s="141">
        <v>7000</v>
      </c>
      <c r="F252" s="164">
        <v>1998</v>
      </c>
      <c r="G252" s="164"/>
      <c r="H252" s="126">
        <v>28385</v>
      </c>
      <c r="I252" s="141">
        <v>30968</v>
      </c>
      <c r="J252" s="27"/>
      <c r="K252" s="265">
        <f t="shared" si="9"/>
        <v>9.0998766954377253E-2</v>
      </c>
      <c r="L252" s="27"/>
    </row>
    <row r="253" spans="1:12">
      <c r="A253" s="4" t="s">
        <v>615</v>
      </c>
      <c r="B253" s="4" t="s">
        <v>45</v>
      </c>
      <c r="D253">
        <v>60</v>
      </c>
      <c r="E253" s="31">
        <v>6800</v>
      </c>
      <c r="F253" s="36">
        <v>1963</v>
      </c>
      <c r="G253" s="36">
        <v>2000</v>
      </c>
      <c r="H253" s="1">
        <v>50343</v>
      </c>
      <c r="I253" s="31">
        <v>41901</v>
      </c>
      <c r="J253" s="27"/>
      <c r="K253" s="265">
        <f t="shared" si="9"/>
        <v>-0.16768964900780647</v>
      </c>
      <c r="L253" s="27"/>
    </row>
    <row r="254" spans="1:12">
      <c r="A254" s="4" t="s">
        <v>616</v>
      </c>
      <c r="B254" s="4" t="s">
        <v>45</v>
      </c>
      <c r="D254">
        <v>48</v>
      </c>
      <c r="E254" s="31">
        <v>4000</v>
      </c>
      <c r="F254" s="36">
        <v>1992</v>
      </c>
      <c r="H254" s="1">
        <v>47003</v>
      </c>
      <c r="I254" s="31">
        <v>41015</v>
      </c>
      <c r="J254" s="27"/>
      <c r="K254" s="265">
        <f t="shared" si="9"/>
        <v>-0.12739612365168185</v>
      </c>
      <c r="L254" s="27"/>
    </row>
    <row r="255" spans="1:12" s="27" customFormat="1">
      <c r="A255" s="4" t="s">
        <v>617</v>
      </c>
      <c r="B255" s="4" t="s">
        <v>42</v>
      </c>
      <c r="C255" s="33"/>
      <c r="D255" s="27">
        <v>41</v>
      </c>
      <c r="E255" s="165">
        <v>1374</v>
      </c>
      <c r="F255" s="41">
        <v>1983</v>
      </c>
      <c r="G255" s="41"/>
      <c r="H255" s="33">
        <v>42139</v>
      </c>
      <c r="I255" s="165">
        <v>34918</v>
      </c>
      <c r="K255" s="265">
        <f t="shared" si="9"/>
        <v>-0.17136144664087904</v>
      </c>
    </row>
    <row r="256" spans="1:12">
      <c r="A256" s="4" t="s">
        <v>618</v>
      </c>
      <c r="B256" s="4" t="s">
        <v>45</v>
      </c>
      <c r="D256">
        <v>65</v>
      </c>
      <c r="E256" s="31">
        <v>10200</v>
      </c>
      <c r="F256" s="36">
        <v>1961</v>
      </c>
      <c r="G256" s="36">
        <v>2000</v>
      </c>
      <c r="H256" s="1">
        <v>62703</v>
      </c>
      <c r="I256" s="31">
        <v>57022</v>
      </c>
      <c r="J256" s="27"/>
      <c r="K256" s="265">
        <f t="shared" si="9"/>
        <v>-9.060172559526658E-2</v>
      </c>
      <c r="L256" s="27"/>
    </row>
    <row r="257" spans="1:12" s="43" customFormat="1">
      <c r="A257" s="46" t="s">
        <v>735</v>
      </c>
      <c r="B257" s="46" t="s">
        <v>43</v>
      </c>
      <c r="C257" s="126"/>
      <c r="D257" s="43">
        <v>54</v>
      </c>
      <c r="E257" s="141">
        <v>12500</v>
      </c>
      <c r="F257" s="164">
        <v>1983</v>
      </c>
      <c r="G257" s="164">
        <v>2003</v>
      </c>
      <c r="H257" s="126">
        <v>63276</v>
      </c>
      <c r="I257" s="141">
        <v>45759</v>
      </c>
      <c r="J257" s="27"/>
      <c r="K257" s="265">
        <f t="shared" si="9"/>
        <v>-0.27683481888867822</v>
      </c>
      <c r="L257" s="27"/>
    </row>
    <row r="258" spans="1:12">
      <c r="A258" s="4" t="s">
        <v>665</v>
      </c>
      <c r="B258" s="4" t="s">
        <v>22</v>
      </c>
      <c r="D258">
        <v>57</v>
      </c>
      <c r="E258" s="31">
        <v>5500</v>
      </c>
      <c r="F258" s="36">
        <v>1994</v>
      </c>
      <c r="G258" s="36">
        <v>2003</v>
      </c>
      <c r="H258" s="1">
        <v>20450</v>
      </c>
      <c r="I258" s="31">
        <v>23444</v>
      </c>
      <c r="J258" s="27"/>
      <c r="K258" s="265">
        <f t="shared" si="9"/>
        <v>0.14640586797066013</v>
      </c>
      <c r="L258" s="27"/>
    </row>
    <row r="259" spans="1:12">
      <c r="A259" s="4" t="s">
        <v>619</v>
      </c>
      <c r="B259" s="4" t="s">
        <v>45</v>
      </c>
      <c r="D259">
        <v>50</v>
      </c>
      <c r="E259" s="31">
        <v>6000</v>
      </c>
      <c r="F259" s="36">
        <v>1991</v>
      </c>
      <c r="G259" s="36">
        <v>1994</v>
      </c>
      <c r="H259" s="1">
        <v>78043</v>
      </c>
      <c r="I259" s="31">
        <v>79816</v>
      </c>
      <c r="J259" s="27"/>
      <c r="K259" s="265">
        <f t="shared" si="9"/>
        <v>2.27182450700254E-2</v>
      </c>
      <c r="L259" s="27"/>
    </row>
    <row r="260" spans="1:12">
      <c r="A260" s="4" t="s">
        <v>620</v>
      </c>
      <c r="B260" s="4" t="s">
        <v>43</v>
      </c>
      <c r="D260">
        <v>57</v>
      </c>
      <c r="E260" s="31">
        <v>10000</v>
      </c>
      <c r="F260" s="36">
        <v>1968</v>
      </c>
      <c r="G260" s="36">
        <v>1997</v>
      </c>
      <c r="H260" s="1">
        <v>90593</v>
      </c>
      <c r="I260" s="31">
        <v>79733</v>
      </c>
      <c r="J260" s="27"/>
      <c r="K260" s="265">
        <f t="shared" si="9"/>
        <v>-0.11987681167419117</v>
      </c>
      <c r="L260" s="27"/>
    </row>
    <row r="261" spans="1:12" s="27" customFormat="1">
      <c r="A261" s="4" t="s">
        <v>621</v>
      </c>
      <c r="B261" s="4" t="s">
        <v>43</v>
      </c>
      <c r="C261" s="33"/>
      <c r="D261" s="27">
        <v>54</v>
      </c>
      <c r="E261" s="165">
        <v>3856</v>
      </c>
      <c r="F261" s="41">
        <v>1975</v>
      </c>
      <c r="G261" s="41"/>
      <c r="H261" s="33">
        <v>100703</v>
      </c>
      <c r="I261" s="165">
        <v>99406</v>
      </c>
      <c r="K261" s="265">
        <f t="shared" si="9"/>
        <v>-1.2879457414376905E-2</v>
      </c>
    </row>
    <row r="262" spans="1:12">
      <c r="A262" s="4"/>
      <c r="B262" s="4"/>
    </row>
    <row r="264" spans="1:12">
      <c r="A264" s="4" t="s">
        <v>733</v>
      </c>
    </row>
    <row r="265" spans="1:12">
      <c r="A265" t="s">
        <v>717</v>
      </c>
    </row>
    <row r="266" spans="1:12">
      <c r="A266" t="s">
        <v>734</v>
      </c>
    </row>
  </sheetData>
  <phoneticPr fontId="0" type="noConversion"/>
  <printOptions horizontalCentered="1"/>
  <pageMargins left="0.75" right="0.75" top="1" bottom="1" header="0.5" footer="0.5"/>
  <pageSetup scale="62" orientation="landscape" horizontalDpi="4294967293" r:id="rId1"/>
  <headerFooter alignWithMargins="0">
    <oddHeader>&amp;C&amp;"Arial,Bold"&amp;14Public Library System Branch Statistics FY03</oddHeader>
    <oddFooter>&amp;L&amp;14Mississippi Public Library Statistics, FY03, Branch Statistics&amp;R&amp;14Page 24</oddFooter>
  </headerFooter>
  <rowBreaks count="3" manualBreakCount="3">
    <brk id="58" max="16383" man="1"/>
    <brk id="113" max="16383" man="1"/>
    <brk id="168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36:A37"/>
  <sheetViews>
    <sheetView topLeftCell="A14" zoomScaleNormal="100" workbookViewId="0">
      <selection activeCell="F42" sqref="F42"/>
    </sheetView>
  </sheetViews>
  <sheetFormatPr defaultRowHeight="12.75"/>
  <sheetData>
    <row r="36" spans="1:1" s="167" customFormat="1" ht="12">
      <c r="A36" s="167" t="s">
        <v>756</v>
      </c>
    </row>
    <row r="37" spans="1:1" s="167" customFormat="1" ht="12">
      <c r="A37" s="167" t="s">
        <v>757</v>
      </c>
    </row>
  </sheetData>
  <phoneticPr fontId="8" type="noConversion"/>
  <printOptions horizontalCentered="1"/>
  <pageMargins left="0.75" right="0.75" top="1.25" bottom="1" header="0.5" footer="0.5"/>
  <pageSetup scale="97" orientation="landscape" horizontalDpi="4294967293" r:id="rId1"/>
  <headerFooter alignWithMargins="0">
    <oddHeader>&amp;C&amp;"Arial,Bold"&amp;14FY03 Expenditures Comparisons
by Population Codes</oddHeader>
    <oddFooter>&amp;L&amp;9Mississippi Public Library Statistics, FY03, Expenditures Comparisons&amp;R&amp;9Page 13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36:G37"/>
  <sheetViews>
    <sheetView workbookViewId="0">
      <selection activeCell="L23" sqref="L23"/>
    </sheetView>
  </sheetViews>
  <sheetFormatPr defaultRowHeight="12.75"/>
  <sheetData>
    <row r="36" spans="1:7">
      <c r="A36" s="167" t="s">
        <v>756</v>
      </c>
      <c r="B36" s="167"/>
      <c r="C36" s="167"/>
      <c r="D36" s="167"/>
      <c r="E36" s="167"/>
      <c r="F36" s="167"/>
      <c r="G36" s="167"/>
    </row>
    <row r="37" spans="1:7">
      <c r="A37" s="167" t="s">
        <v>757</v>
      </c>
      <c r="B37" s="167"/>
      <c r="C37" s="167"/>
      <c r="D37" s="167"/>
      <c r="E37" s="167"/>
      <c r="F37" s="167"/>
      <c r="G37" s="167"/>
    </row>
  </sheetData>
  <phoneticPr fontId="8" type="noConversion"/>
  <printOptions horizontalCentered="1"/>
  <pageMargins left="0.75" right="0.75" top="1" bottom="1" header="0.5" footer="0.5"/>
  <pageSetup orientation="landscape" horizontalDpi="4294967293" r:id="rId1"/>
  <headerFooter alignWithMargins="0">
    <oddHeader>&amp;C&amp;"Arial,Bold"&amp;14FY03 Expenditures Comparisons
by Population Codes &amp;12(continued)</oddHeader>
    <oddFooter>&amp;L&amp;9Mississippi Public Library Statistics, FY03, Expenditures Comparisons&amp;R&amp;9Page 14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3:Q70"/>
  <sheetViews>
    <sheetView workbookViewId="0">
      <selection activeCell="H14" sqref="H14"/>
    </sheetView>
  </sheetViews>
  <sheetFormatPr defaultRowHeight="12.75"/>
  <cols>
    <col min="2" max="2" width="8.28515625" style="6" customWidth="1"/>
    <col min="3" max="3" width="10.42578125" style="6" customWidth="1"/>
    <col min="4" max="4" width="7.7109375" style="6" customWidth="1"/>
    <col min="6" max="6" width="11.85546875" style="168" bestFit="1" customWidth="1"/>
    <col min="7" max="9" width="12.7109375" bestFit="1" customWidth="1"/>
    <col min="11" max="11" width="15.140625" bestFit="1" customWidth="1"/>
    <col min="13" max="13" width="9.140625" style="6"/>
    <col min="15" max="15" width="9.140625" style="6"/>
    <col min="17" max="17" width="9.140625" style="6"/>
  </cols>
  <sheetData>
    <row r="3" spans="1:17" ht="20.25">
      <c r="K3" s="157">
        <v>7950</v>
      </c>
    </row>
    <row r="4" spans="1:17" ht="20.25">
      <c r="K4" s="157">
        <v>10741</v>
      </c>
    </row>
    <row r="5" spans="1:17" ht="20.25">
      <c r="A5" t="s">
        <v>173</v>
      </c>
      <c r="B5" s="6" t="s">
        <v>712</v>
      </c>
      <c r="C5" s="6" t="s">
        <v>713</v>
      </c>
      <c r="D5" s="6" t="s">
        <v>176</v>
      </c>
      <c r="E5" t="s">
        <v>177</v>
      </c>
      <c r="K5" s="157">
        <v>11823</v>
      </c>
    </row>
    <row r="6" spans="1:17" ht="20.25">
      <c r="A6" s="166">
        <v>9.8699999999999992</v>
      </c>
      <c r="B6" s="6">
        <v>0.21</v>
      </c>
      <c r="C6" s="6">
        <v>2.59</v>
      </c>
      <c r="D6" s="6">
        <v>0.88</v>
      </c>
      <c r="E6" s="166">
        <v>13.55</v>
      </c>
      <c r="F6" s="168" t="s">
        <v>175</v>
      </c>
      <c r="K6" s="157">
        <v>10920</v>
      </c>
    </row>
    <row r="7" spans="1:17" ht="20.25">
      <c r="A7" s="166">
        <v>23.2</v>
      </c>
      <c r="B7" s="6">
        <v>0.18</v>
      </c>
      <c r="C7" s="6">
        <v>3.82</v>
      </c>
      <c r="D7" s="6">
        <v>2.82</v>
      </c>
      <c r="E7" s="166">
        <v>30.02</v>
      </c>
      <c r="F7" s="168" t="s">
        <v>174</v>
      </c>
      <c r="K7" s="157">
        <v>10065</v>
      </c>
    </row>
    <row r="8" spans="1:17" ht="20.25">
      <c r="K8" s="157">
        <v>12520</v>
      </c>
    </row>
    <row r="9" spans="1:17" ht="20.25">
      <c r="K9" s="157">
        <v>14640</v>
      </c>
    </row>
    <row r="10" spans="1:17" ht="20.25">
      <c r="B10" s="6" t="s">
        <v>217</v>
      </c>
      <c r="C10" s="6" t="s">
        <v>748</v>
      </c>
      <c r="D10" s="6" t="s">
        <v>176</v>
      </c>
      <c r="G10" s="168">
        <v>2001</v>
      </c>
      <c r="H10" s="168">
        <v>2002</v>
      </c>
      <c r="I10" s="168">
        <v>2003</v>
      </c>
      <c r="K10" s="157">
        <v>13308</v>
      </c>
    </row>
    <row r="11" spans="1:17" ht="20.25">
      <c r="A11" t="s">
        <v>747</v>
      </c>
      <c r="B11" s="166">
        <v>6.2635619298226537</v>
      </c>
      <c r="C11" s="166">
        <v>1.0152337251405394</v>
      </c>
      <c r="D11" s="166">
        <v>1.4721584916328683</v>
      </c>
      <c r="F11" s="168" t="s">
        <v>192</v>
      </c>
      <c r="G11" s="1">
        <v>8935640</v>
      </c>
      <c r="H11" s="1">
        <v>9010259</v>
      </c>
      <c r="I11" s="1">
        <v>9359322</v>
      </c>
      <c r="K11" s="159">
        <f>SUM(K3:K10)</f>
        <v>91967</v>
      </c>
      <c r="L11">
        <v>576041</v>
      </c>
      <c r="M11" s="6">
        <f>L11/K11</f>
        <v>6.2635619298226537</v>
      </c>
      <c r="N11">
        <v>93368</v>
      </c>
      <c r="O11" s="6">
        <f>N11/K11</f>
        <v>1.0152337251405394</v>
      </c>
      <c r="P11">
        <v>135390</v>
      </c>
      <c r="Q11" s="6">
        <f>P11/K11</f>
        <v>1.4721584916328683</v>
      </c>
    </row>
    <row r="12" spans="1:17" ht="20.25">
      <c r="A12" t="s">
        <v>175</v>
      </c>
      <c r="B12" s="166">
        <v>8.6731382400964261</v>
      </c>
      <c r="C12" s="166">
        <v>1.7593566267930849</v>
      </c>
      <c r="D12" s="166">
        <v>2.739559288302114</v>
      </c>
      <c r="G12" s="168">
        <v>2001</v>
      </c>
      <c r="H12" s="168">
        <v>2002</v>
      </c>
      <c r="I12" s="168">
        <v>2003</v>
      </c>
      <c r="K12" s="157"/>
      <c r="M12" s="6" t="e">
        <f t="shared" ref="M12:M69" si="0">L12/K12</f>
        <v>#DIV/0!</v>
      </c>
      <c r="O12" s="6" t="e">
        <f t="shared" ref="O12:O69" si="1">N12/K12</f>
        <v>#DIV/0!</v>
      </c>
      <c r="Q12" s="6" t="e">
        <f t="shared" ref="Q12:Q69" si="2">P12/K12</f>
        <v>#DIV/0!</v>
      </c>
    </row>
    <row r="13" spans="1:17" ht="20.25">
      <c r="A13" t="s">
        <v>755</v>
      </c>
      <c r="B13" s="166">
        <v>17.7</v>
      </c>
      <c r="C13" s="166">
        <v>4.1900000000000004</v>
      </c>
      <c r="D13" s="166">
        <v>5.75</v>
      </c>
      <c r="F13" s="168" t="s">
        <v>758</v>
      </c>
      <c r="G13" s="1">
        <v>5904118</v>
      </c>
      <c r="H13" s="1">
        <v>6133476</v>
      </c>
      <c r="I13" s="1">
        <v>5847541</v>
      </c>
      <c r="K13" s="157">
        <v>30108</v>
      </c>
      <c r="M13" s="6">
        <f t="shared" si="0"/>
        <v>0</v>
      </c>
      <c r="O13" s="6">
        <f t="shared" si="1"/>
        <v>0</v>
      </c>
      <c r="Q13" s="6">
        <f t="shared" si="2"/>
        <v>0</v>
      </c>
    </row>
    <row r="14" spans="1:17" ht="20.25">
      <c r="B14" s="6" t="s">
        <v>217</v>
      </c>
      <c r="C14" s="6" t="s">
        <v>748</v>
      </c>
      <c r="D14" s="6" t="s">
        <v>176</v>
      </c>
      <c r="G14" s="168">
        <v>2001</v>
      </c>
      <c r="H14" s="168">
        <v>2002</v>
      </c>
      <c r="I14" s="168">
        <v>2003</v>
      </c>
      <c r="K14" s="157">
        <v>22938</v>
      </c>
      <c r="M14" s="6">
        <f t="shared" si="0"/>
        <v>0</v>
      </c>
      <c r="O14" s="6">
        <f t="shared" si="1"/>
        <v>0</v>
      </c>
      <c r="Q14" s="6">
        <f t="shared" si="2"/>
        <v>0</v>
      </c>
    </row>
    <row r="15" spans="1:17" ht="20.25">
      <c r="A15" t="s">
        <v>749</v>
      </c>
      <c r="B15" s="166">
        <v>8.9194809857168504</v>
      </c>
      <c r="C15" s="166">
        <v>0.98448598610149496</v>
      </c>
      <c r="D15" s="166">
        <v>2.2071646536913097</v>
      </c>
      <c r="F15" s="168" t="s">
        <v>203</v>
      </c>
      <c r="G15" s="1">
        <v>1253304</v>
      </c>
      <c r="H15" s="1">
        <v>1374965</v>
      </c>
      <c r="I15" s="1">
        <v>1434601</v>
      </c>
      <c r="K15" s="157">
        <v>32518</v>
      </c>
      <c r="M15" s="6">
        <f t="shared" si="0"/>
        <v>0</v>
      </c>
      <c r="O15" s="6">
        <f t="shared" si="1"/>
        <v>0</v>
      </c>
      <c r="Q15" s="6">
        <f t="shared" si="2"/>
        <v>0</v>
      </c>
    </row>
    <row r="16" spans="1:17" ht="20.25">
      <c r="A16" t="s">
        <v>175</v>
      </c>
      <c r="B16" s="166">
        <v>8.6731382400964261</v>
      </c>
      <c r="C16" s="166">
        <v>1.7593566267930849</v>
      </c>
      <c r="D16" s="166">
        <v>2.739559288302114</v>
      </c>
      <c r="G16" s="168">
        <v>2001</v>
      </c>
      <c r="H16" s="168">
        <v>2002</v>
      </c>
      <c r="I16" s="168">
        <v>2003</v>
      </c>
      <c r="K16" s="157">
        <v>28516</v>
      </c>
      <c r="M16" s="6">
        <f t="shared" si="0"/>
        <v>0</v>
      </c>
      <c r="O16" s="6">
        <f t="shared" si="1"/>
        <v>0</v>
      </c>
      <c r="Q16" s="6">
        <f t="shared" si="2"/>
        <v>0</v>
      </c>
    </row>
    <row r="17" spans="1:17" ht="20.25">
      <c r="A17" t="s">
        <v>755</v>
      </c>
      <c r="B17" s="166">
        <v>17.7</v>
      </c>
      <c r="C17" s="166">
        <v>4.1900000000000004</v>
      </c>
      <c r="D17" s="166">
        <v>5.75</v>
      </c>
      <c r="F17" s="168" t="s">
        <v>759</v>
      </c>
      <c r="G17" s="1">
        <v>21813</v>
      </c>
      <c r="H17" s="1">
        <v>23534</v>
      </c>
      <c r="I17" s="1">
        <v>25868</v>
      </c>
      <c r="K17" s="157">
        <v>33930</v>
      </c>
      <c r="M17" s="6">
        <f t="shared" si="0"/>
        <v>0</v>
      </c>
      <c r="O17" s="6">
        <f t="shared" si="1"/>
        <v>0</v>
      </c>
      <c r="Q17" s="6">
        <f t="shared" si="2"/>
        <v>0</v>
      </c>
    </row>
    <row r="18" spans="1:17" ht="20.25">
      <c r="B18" s="6" t="s">
        <v>217</v>
      </c>
      <c r="C18" s="6" t="s">
        <v>748</v>
      </c>
      <c r="D18" s="6" t="s">
        <v>176</v>
      </c>
      <c r="H18" s="78"/>
      <c r="I18" s="78"/>
      <c r="K18" s="157"/>
    </row>
    <row r="19" spans="1:17" ht="20.25">
      <c r="A19" t="s">
        <v>750</v>
      </c>
      <c r="B19" s="166">
        <v>7.5535929473544146</v>
      </c>
      <c r="C19" s="166">
        <v>1.4917229992484824</v>
      </c>
      <c r="D19" s="166">
        <v>3.8105501071053078</v>
      </c>
      <c r="H19" s="78"/>
      <c r="I19" s="78"/>
      <c r="K19" s="157">
        <v>25782</v>
      </c>
      <c r="M19" s="6">
        <f t="shared" si="0"/>
        <v>0</v>
      </c>
      <c r="O19" s="6">
        <f t="shared" si="1"/>
        <v>0</v>
      </c>
      <c r="Q19" s="6">
        <f t="shared" si="2"/>
        <v>0</v>
      </c>
    </row>
    <row r="20" spans="1:17" ht="20.25">
      <c r="A20" t="s">
        <v>175</v>
      </c>
      <c r="B20" s="166">
        <v>8.6731382400964261</v>
      </c>
      <c r="C20" s="166">
        <v>1.7593566267930849</v>
      </c>
      <c r="D20" s="166">
        <v>2.739559288302114</v>
      </c>
      <c r="K20" s="157">
        <v>21193</v>
      </c>
      <c r="M20" s="6">
        <f t="shared" si="0"/>
        <v>0</v>
      </c>
      <c r="O20" s="6">
        <f t="shared" si="1"/>
        <v>0</v>
      </c>
      <c r="Q20" s="6">
        <f t="shared" si="2"/>
        <v>0</v>
      </c>
    </row>
    <row r="21" spans="1:17" ht="20.25">
      <c r="A21" t="s">
        <v>755</v>
      </c>
      <c r="B21" s="166">
        <v>17.7</v>
      </c>
      <c r="C21" s="166">
        <v>4.1900000000000004</v>
      </c>
      <c r="D21" s="166">
        <v>5.75</v>
      </c>
      <c r="J21" t="s">
        <v>647</v>
      </c>
      <c r="K21" s="159">
        <f>SUM(K13:K20)</f>
        <v>194985</v>
      </c>
      <c r="L21">
        <v>1739165</v>
      </c>
      <c r="M21" s="6">
        <f t="shared" si="0"/>
        <v>8.9194809857168504</v>
      </c>
      <c r="N21">
        <v>191960</v>
      </c>
      <c r="O21" s="6">
        <f t="shared" si="1"/>
        <v>0.98448598610149496</v>
      </c>
      <c r="P21">
        <v>430364</v>
      </c>
      <c r="Q21" s="6">
        <f t="shared" si="2"/>
        <v>2.2071646536913097</v>
      </c>
    </row>
    <row r="22" spans="1:17" ht="20.25">
      <c r="B22" s="6" t="s">
        <v>217</v>
      </c>
      <c r="C22" s="6" t="s">
        <v>748</v>
      </c>
      <c r="D22" s="6" t="s">
        <v>176</v>
      </c>
      <c r="K22" s="159"/>
    </row>
    <row r="23" spans="1:17" ht="20.25">
      <c r="A23" t="s">
        <v>751</v>
      </c>
      <c r="B23" s="166">
        <v>7.0582588437453531</v>
      </c>
      <c r="C23" s="166">
        <v>1.4431207970523603</v>
      </c>
      <c r="D23" s="166">
        <v>1.7390468637267376</v>
      </c>
      <c r="K23" s="157"/>
      <c r="M23" s="6" t="e">
        <f t="shared" si="0"/>
        <v>#DIV/0!</v>
      </c>
      <c r="O23" s="6" t="e">
        <f t="shared" si="1"/>
        <v>#DIV/0!</v>
      </c>
      <c r="Q23" s="6" t="e">
        <f t="shared" si="2"/>
        <v>#DIV/0!</v>
      </c>
    </row>
    <row r="24" spans="1:17" ht="20.25">
      <c r="A24" t="s">
        <v>175</v>
      </c>
      <c r="B24" s="166">
        <v>8.6731382400964261</v>
      </c>
      <c r="C24" s="166">
        <v>1.7593566267930849</v>
      </c>
      <c r="D24" s="166">
        <v>2.739559288302114</v>
      </c>
      <c r="K24" s="157">
        <v>40155</v>
      </c>
      <c r="M24" s="6">
        <f t="shared" si="0"/>
        <v>0</v>
      </c>
      <c r="O24" s="6">
        <f t="shared" si="1"/>
        <v>0</v>
      </c>
      <c r="Q24" s="6">
        <f t="shared" si="2"/>
        <v>0</v>
      </c>
    </row>
    <row r="25" spans="1:17" ht="20.25">
      <c r="A25" t="s">
        <v>755</v>
      </c>
      <c r="B25" s="166">
        <v>17.7</v>
      </c>
      <c r="C25" s="166">
        <v>4.1900000000000004</v>
      </c>
      <c r="D25" s="166">
        <v>5.75</v>
      </c>
      <c r="K25" s="157">
        <v>38581</v>
      </c>
      <c r="M25" s="6">
        <f t="shared" si="0"/>
        <v>0</v>
      </c>
      <c r="O25" s="6">
        <f t="shared" si="1"/>
        <v>0</v>
      </c>
      <c r="Q25" s="6">
        <f t="shared" si="2"/>
        <v>0</v>
      </c>
    </row>
    <row r="26" spans="1:17" ht="20.25">
      <c r="B26" s="6" t="s">
        <v>217</v>
      </c>
      <c r="C26" s="6" t="s">
        <v>748</v>
      </c>
      <c r="D26" s="6" t="s">
        <v>176</v>
      </c>
      <c r="K26" s="157"/>
    </row>
    <row r="27" spans="1:17" ht="20.25">
      <c r="A27" t="s">
        <v>752</v>
      </c>
      <c r="B27" s="166">
        <v>8.4335861637391574</v>
      </c>
      <c r="C27" s="166">
        <v>4.3586163739156705</v>
      </c>
      <c r="D27" s="166">
        <v>3.1690529109662942</v>
      </c>
      <c r="K27" s="157">
        <v>36210</v>
      </c>
      <c r="M27" s="6">
        <f t="shared" si="0"/>
        <v>0</v>
      </c>
      <c r="O27" s="6">
        <f t="shared" si="1"/>
        <v>0</v>
      </c>
      <c r="Q27" s="6">
        <f t="shared" si="2"/>
        <v>0</v>
      </c>
    </row>
    <row r="28" spans="1:17" ht="20.25">
      <c r="A28" t="s">
        <v>175</v>
      </c>
      <c r="B28" s="166">
        <v>8.6731382400964261</v>
      </c>
      <c r="C28" s="166">
        <v>1.7593566267930849</v>
      </c>
      <c r="D28" s="166">
        <v>2.739559288302114</v>
      </c>
      <c r="K28" s="157">
        <v>37316</v>
      </c>
      <c r="M28" s="6">
        <f t="shared" si="0"/>
        <v>0</v>
      </c>
      <c r="O28" s="6">
        <f t="shared" si="1"/>
        <v>0</v>
      </c>
      <c r="Q28" s="6">
        <f t="shared" si="2"/>
        <v>0</v>
      </c>
    </row>
    <row r="29" spans="1:17" ht="20.25">
      <c r="A29" t="s">
        <v>755</v>
      </c>
      <c r="B29" s="166">
        <v>17.7</v>
      </c>
      <c r="C29" s="166">
        <v>4.1900000000000004</v>
      </c>
      <c r="D29" s="166">
        <v>5.75</v>
      </c>
      <c r="K29" s="157">
        <v>44031</v>
      </c>
      <c r="M29" s="6">
        <f t="shared" si="0"/>
        <v>0</v>
      </c>
      <c r="O29" s="6">
        <f t="shared" si="1"/>
        <v>0</v>
      </c>
      <c r="Q29" s="6">
        <f t="shared" si="2"/>
        <v>0</v>
      </c>
    </row>
    <row r="30" spans="1:17" ht="20.25">
      <c r="B30" s="6" t="s">
        <v>217</v>
      </c>
      <c r="C30" s="6" t="s">
        <v>748</v>
      </c>
      <c r="D30" s="6" t="s">
        <v>176</v>
      </c>
      <c r="K30" s="157"/>
    </row>
    <row r="31" spans="1:17" ht="20.25">
      <c r="A31" t="s">
        <v>753</v>
      </c>
      <c r="B31" s="166">
        <v>9.3798021209421147</v>
      </c>
      <c r="C31" s="166">
        <v>1.703454385323369</v>
      </c>
      <c r="D31" s="166">
        <v>1.545964905052045</v>
      </c>
      <c r="K31" s="157">
        <v>40482</v>
      </c>
      <c r="M31" s="6">
        <f t="shared" si="0"/>
        <v>0</v>
      </c>
      <c r="O31" s="6">
        <f t="shared" si="1"/>
        <v>0</v>
      </c>
      <c r="Q31" s="6">
        <f t="shared" si="2"/>
        <v>0</v>
      </c>
    </row>
    <row r="32" spans="1:17" ht="20.25">
      <c r="A32" t="s">
        <v>175</v>
      </c>
      <c r="B32" s="166">
        <v>8.6731382400964261</v>
      </c>
      <c r="C32" s="166">
        <v>1.7593566267930849</v>
      </c>
      <c r="D32" s="166">
        <v>2.739559288302114</v>
      </c>
      <c r="K32" s="157">
        <v>35329</v>
      </c>
      <c r="M32" s="6">
        <f t="shared" si="0"/>
        <v>0</v>
      </c>
      <c r="O32" s="6">
        <f t="shared" si="1"/>
        <v>0</v>
      </c>
      <c r="Q32" s="6">
        <f t="shared" si="2"/>
        <v>0</v>
      </c>
    </row>
    <row r="33" spans="1:17" ht="20.25">
      <c r="A33" t="s">
        <v>755</v>
      </c>
      <c r="B33" s="166">
        <v>17.7</v>
      </c>
      <c r="C33" s="166">
        <v>4.1900000000000004</v>
      </c>
      <c r="D33" s="166">
        <v>5.75</v>
      </c>
      <c r="K33" s="157">
        <v>44234</v>
      </c>
      <c r="M33" s="6">
        <f t="shared" si="0"/>
        <v>0</v>
      </c>
      <c r="O33" s="6">
        <f t="shared" si="1"/>
        <v>0</v>
      </c>
      <c r="Q33" s="6">
        <f t="shared" si="2"/>
        <v>0</v>
      </c>
    </row>
    <row r="34" spans="1:17" ht="20.25">
      <c r="B34" s="6" t="s">
        <v>217</v>
      </c>
      <c r="C34" s="6" t="s">
        <v>748</v>
      </c>
      <c r="D34" s="6" t="s">
        <v>176</v>
      </c>
      <c r="K34" s="157"/>
    </row>
    <row r="35" spans="1:17" ht="20.25">
      <c r="A35" t="s">
        <v>754</v>
      </c>
      <c r="B35" s="166">
        <v>9.7368949059566798</v>
      </c>
      <c r="C35" s="166">
        <v>2.0772039933131183</v>
      </c>
      <c r="D35" s="166">
        <v>3.1867821914735019</v>
      </c>
      <c r="K35" s="157">
        <v>49969</v>
      </c>
      <c r="M35" s="6">
        <f t="shared" si="0"/>
        <v>0</v>
      </c>
      <c r="O35" s="6">
        <f t="shared" si="1"/>
        <v>0</v>
      </c>
      <c r="Q35" s="6">
        <f t="shared" si="2"/>
        <v>0</v>
      </c>
    </row>
    <row r="36" spans="1:17" ht="20.25">
      <c r="A36" t="s">
        <v>175</v>
      </c>
      <c r="B36" s="166">
        <v>8.6731382400964261</v>
      </c>
      <c r="C36" s="166">
        <v>1.7593566267930849</v>
      </c>
      <c r="D36" s="166">
        <v>2.739559288302114</v>
      </c>
      <c r="K36" s="157">
        <v>36452</v>
      </c>
      <c r="M36" s="6">
        <f t="shared" si="0"/>
        <v>0</v>
      </c>
      <c r="O36" s="6">
        <f t="shared" si="1"/>
        <v>0</v>
      </c>
      <c r="Q36" s="6">
        <f t="shared" si="2"/>
        <v>0</v>
      </c>
    </row>
    <row r="37" spans="1:17" ht="20.25">
      <c r="A37" t="s">
        <v>755</v>
      </c>
      <c r="B37" s="166">
        <v>17.7</v>
      </c>
      <c r="C37" s="166">
        <v>4.1900000000000004</v>
      </c>
      <c r="D37" s="166">
        <v>5.75</v>
      </c>
      <c r="K37" s="157">
        <v>39199</v>
      </c>
      <c r="M37" s="6">
        <f t="shared" si="0"/>
        <v>0</v>
      </c>
      <c r="O37" s="6">
        <f t="shared" si="1"/>
        <v>0</v>
      </c>
      <c r="Q37" s="6">
        <f t="shared" si="2"/>
        <v>0</v>
      </c>
    </row>
    <row r="38" spans="1:17" ht="20.25">
      <c r="K38" s="157">
        <v>42286</v>
      </c>
      <c r="M38" s="6">
        <f t="shared" si="0"/>
        <v>0</v>
      </c>
      <c r="O38" s="6">
        <f t="shared" si="1"/>
        <v>0</v>
      </c>
      <c r="Q38" s="6">
        <f t="shared" si="2"/>
        <v>0</v>
      </c>
    </row>
    <row r="39" spans="1:17" ht="20.25">
      <c r="K39" s="157">
        <v>49343</v>
      </c>
      <c r="M39" s="6">
        <f t="shared" si="0"/>
        <v>0</v>
      </c>
      <c r="O39" s="6">
        <f t="shared" si="1"/>
        <v>0</v>
      </c>
      <c r="Q39" s="6">
        <f t="shared" si="2"/>
        <v>0</v>
      </c>
    </row>
    <row r="40" spans="1:17" ht="20.25">
      <c r="J40" t="s">
        <v>646</v>
      </c>
      <c r="K40" s="159">
        <f>SUM(K24:K39)</f>
        <v>533587</v>
      </c>
      <c r="L40">
        <v>4030499</v>
      </c>
      <c r="M40" s="6">
        <f t="shared" si="0"/>
        <v>7.5535929473544146</v>
      </c>
      <c r="N40">
        <v>795964</v>
      </c>
      <c r="O40" s="6">
        <f t="shared" si="1"/>
        <v>1.4917229992484824</v>
      </c>
      <c r="P40">
        <v>2033260</v>
      </c>
      <c r="Q40" s="6">
        <f t="shared" si="2"/>
        <v>3.8105501071053078</v>
      </c>
    </row>
    <row r="41" spans="1:17" ht="20.25">
      <c r="K41" s="157"/>
      <c r="M41" s="6" t="e">
        <f t="shared" si="0"/>
        <v>#DIV/0!</v>
      </c>
      <c r="O41" s="6" t="e">
        <f t="shared" si="1"/>
        <v>#DIV/0!</v>
      </c>
      <c r="Q41" s="6" t="e">
        <f t="shared" si="2"/>
        <v>#DIV/0!</v>
      </c>
    </row>
    <row r="42" spans="1:17" ht="20.25">
      <c r="K42" s="157">
        <v>60933</v>
      </c>
      <c r="M42" s="6">
        <f t="shared" si="0"/>
        <v>0</v>
      </c>
      <c r="O42" s="6">
        <f t="shared" si="1"/>
        <v>0</v>
      </c>
      <c r="Q42" s="6">
        <f t="shared" si="2"/>
        <v>0</v>
      </c>
    </row>
    <row r="43" spans="1:17" ht="20.25">
      <c r="K43" s="157">
        <v>61354</v>
      </c>
      <c r="M43" s="6">
        <f t="shared" si="0"/>
        <v>0</v>
      </c>
      <c r="O43" s="6">
        <f t="shared" si="1"/>
        <v>0</v>
      </c>
      <c r="Q43" s="6">
        <f t="shared" si="2"/>
        <v>0</v>
      </c>
    </row>
    <row r="44" spans="1:17" ht="20.25">
      <c r="K44" s="157">
        <v>64536</v>
      </c>
      <c r="M44" s="6">
        <f t="shared" si="0"/>
        <v>0</v>
      </c>
      <c r="O44" s="6">
        <f t="shared" si="1"/>
        <v>0</v>
      </c>
      <c r="Q44" s="6">
        <f t="shared" si="2"/>
        <v>0</v>
      </c>
    </row>
    <row r="45" spans="1:17" ht="20.25">
      <c r="K45" s="157">
        <v>55352</v>
      </c>
      <c r="M45" s="6">
        <f t="shared" si="0"/>
        <v>0</v>
      </c>
      <c r="O45" s="6">
        <f t="shared" si="1"/>
        <v>0</v>
      </c>
      <c r="Q45" s="6">
        <f t="shared" si="2"/>
        <v>0</v>
      </c>
    </row>
    <row r="46" spans="1:17" ht="20.25">
      <c r="K46" s="157">
        <v>59136</v>
      </c>
      <c r="M46" s="6">
        <f t="shared" si="0"/>
        <v>0</v>
      </c>
      <c r="O46" s="6">
        <f t="shared" si="1"/>
        <v>0</v>
      </c>
      <c r="Q46" s="6">
        <f t="shared" si="2"/>
        <v>0</v>
      </c>
    </row>
    <row r="47" spans="1:17" ht="20.25">
      <c r="K47" s="157">
        <v>61827</v>
      </c>
      <c r="M47" s="6">
        <f t="shared" si="0"/>
        <v>0</v>
      </c>
      <c r="O47" s="6">
        <f t="shared" si="1"/>
        <v>0</v>
      </c>
      <c r="Q47" s="6">
        <f t="shared" si="2"/>
        <v>0</v>
      </c>
    </row>
    <row r="48" spans="1:17" ht="20.25">
      <c r="J48" t="s">
        <v>649</v>
      </c>
      <c r="K48" s="159">
        <f>SUM(K42:K47)</f>
        <v>363138</v>
      </c>
      <c r="L48">
        <v>2563122</v>
      </c>
      <c r="M48" s="6">
        <f t="shared" si="0"/>
        <v>7.0582588437453531</v>
      </c>
      <c r="N48">
        <v>524052</v>
      </c>
      <c r="O48" s="6">
        <f t="shared" si="1"/>
        <v>1.4431207970523603</v>
      </c>
      <c r="P48">
        <v>631514</v>
      </c>
      <c r="Q48" s="6">
        <f t="shared" si="2"/>
        <v>1.7390468637267376</v>
      </c>
    </row>
    <row r="49" spans="10:17" ht="20.25">
      <c r="K49" s="157"/>
      <c r="M49" s="6" t="e">
        <f t="shared" si="0"/>
        <v>#DIV/0!</v>
      </c>
      <c r="O49" s="6" t="e">
        <f t="shared" si="1"/>
        <v>#DIV/0!</v>
      </c>
      <c r="Q49" s="6" t="e">
        <f t="shared" si="2"/>
        <v>#DIV/0!</v>
      </c>
    </row>
    <row r="50" spans="10:17" ht="20.25">
      <c r="K50" s="157">
        <v>76708</v>
      </c>
      <c r="M50" s="6">
        <f t="shared" si="0"/>
        <v>0</v>
      </c>
      <c r="O50" s="6">
        <f t="shared" si="1"/>
        <v>0</v>
      </c>
      <c r="Q50" s="6">
        <f t="shared" si="2"/>
        <v>0</v>
      </c>
    </row>
    <row r="51" spans="10:17" ht="20.25">
      <c r="K51" s="157">
        <v>77414</v>
      </c>
      <c r="M51" s="6">
        <f t="shared" si="0"/>
        <v>0</v>
      </c>
      <c r="O51" s="6">
        <f t="shared" si="1"/>
        <v>0</v>
      </c>
      <c r="Q51" s="6">
        <f t="shared" si="2"/>
        <v>0</v>
      </c>
    </row>
    <row r="52" spans="10:17" ht="20.25">
      <c r="K52" s="157">
        <v>67845</v>
      </c>
      <c r="M52" s="6">
        <f t="shared" si="0"/>
        <v>0</v>
      </c>
      <c r="O52" s="6">
        <f t="shared" si="1"/>
        <v>0</v>
      </c>
      <c r="Q52" s="6">
        <f t="shared" si="2"/>
        <v>0</v>
      </c>
    </row>
    <row r="53" spans="10:17" ht="20.25">
      <c r="K53" s="157">
        <v>72890</v>
      </c>
      <c r="M53" s="6">
        <f t="shared" si="0"/>
        <v>0</v>
      </c>
      <c r="O53" s="6">
        <f t="shared" si="1"/>
        <v>0</v>
      </c>
      <c r="Q53" s="6">
        <f t="shared" si="2"/>
        <v>0</v>
      </c>
    </row>
    <row r="54" spans="10:17" ht="20.25">
      <c r="K54" s="157">
        <v>75879</v>
      </c>
      <c r="M54" s="6">
        <f t="shared" si="0"/>
        <v>0</v>
      </c>
      <c r="O54" s="6">
        <f t="shared" si="1"/>
        <v>0</v>
      </c>
      <c r="Q54" s="6">
        <f t="shared" si="2"/>
        <v>0</v>
      </c>
    </row>
    <row r="55" spans="10:17" ht="20.25">
      <c r="J55" t="s">
        <v>651</v>
      </c>
      <c r="K55" s="159">
        <f>SUM(K50:K54)</f>
        <v>370736</v>
      </c>
      <c r="L55">
        <v>3126634</v>
      </c>
      <c r="M55" s="6">
        <f t="shared" si="0"/>
        <v>8.4335861637391574</v>
      </c>
      <c r="N55">
        <v>1615896</v>
      </c>
      <c r="O55" s="6">
        <f t="shared" si="1"/>
        <v>4.3586163739156705</v>
      </c>
      <c r="P55">
        <v>1174882</v>
      </c>
      <c r="Q55" s="6">
        <f t="shared" si="2"/>
        <v>3.1690529109662942</v>
      </c>
    </row>
    <row r="56" spans="10:17" ht="20.25">
      <c r="K56" s="157"/>
      <c r="M56" s="6" t="e">
        <f t="shared" si="0"/>
        <v>#DIV/0!</v>
      </c>
      <c r="O56" s="6" t="e">
        <f t="shared" si="1"/>
        <v>#DIV/0!</v>
      </c>
      <c r="Q56" s="6" t="e">
        <f t="shared" si="2"/>
        <v>#DIV/0!</v>
      </c>
    </row>
    <row r="57" spans="10:17" ht="20.25">
      <c r="K57" s="157">
        <v>99698</v>
      </c>
      <c r="M57" s="6">
        <f t="shared" si="0"/>
        <v>0</v>
      </c>
      <c r="O57" s="6">
        <f t="shared" si="1"/>
        <v>0</v>
      </c>
      <c r="Q57" s="6">
        <f t="shared" si="2"/>
        <v>0</v>
      </c>
    </row>
    <row r="58" spans="10:17" ht="20.25">
      <c r="K58" s="157">
        <v>94461</v>
      </c>
      <c r="M58" s="6">
        <f t="shared" si="0"/>
        <v>0</v>
      </c>
      <c r="O58" s="6">
        <f t="shared" si="1"/>
        <v>0</v>
      </c>
      <c r="Q58" s="6">
        <f t="shared" si="2"/>
        <v>0</v>
      </c>
    </row>
    <row r="59" spans="10:17" ht="20.25">
      <c r="J59" t="s">
        <v>650</v>
      </c>
      <c r="K59" s="159">
        <f>SUM(K57:K58)</f>
        <v>194159</v>
      </c>
      <c r="L59">
        <v>1821173</v>
      </c>
      <c r="M59" s="6">
        <f t="shared" si="0"/>
        <v>9.3798021209421147</v>
      </c>
      <c r="N59">
        <v>330741</v>
      </c>
      <c r="O59" s="6">
        <f t="shared" si="1"/>
        <v>1.703454385323369</v>
      </c>
      <c r="P59">
        <v>300163</v>
      </c>
      <c r="Q59" s="6">
        <f t="shared" si="2"/>
        <v>1.545964905052045</v>
      </c>
    </row>
    <row r="60" spans="10:17" ht="20.25">
      <c r="K60" s="157"/>
      <c r="M60" s="6" t="e">
        <f t="shared" si="0"/>
        <v>#DIV/0!</v>
      </c>
      <c r="O60" s="6" t="e">
        <f t="shared" si="1"/>
        <v>#DIV/0!</v>
      </c>
      <c r="Q60" s="6" t="e">
        <f t="shared" si="2"/>
        <v>#DIV/0!</v>
      </c>
    </row>
    <row r="61" spans="10:17" ht="20.25">
      <c r="K61" s="157">
        <v>191194</v>
      </c>
      <c r="M61" s="6">
        <f t="shared" si="0"/>
        <v>0</v>
      </c>
      <c r="O61" s="6">
        <f t="shared" si="1"/>
        <v>0</v>
      </c>
      <c r="Q61" s="6">
        <f t="shared" si="2"/>
        <v>0</v>
      </c>
    </row>
    <row r="62" spans="10:17" ht="20.25">
      <c r="K62" s="157">
        <v>222865</v>
      </c>
      <c r="M62" s="6">
        <f t="shared" si="0"/>
        <v>0</v>
      </c>
      <c r="O62" s="6">
        <f t="shared" si="1"/>
        <v>0</v>
      </c>
      <c r="Q62" s="6">
        <f t="shared" si="2"/>
        <v>0</v>
      </c>
    </row>
    <row r="63" spans="10:17" ht="20.25">
      <c r="K63" s="157">
        <v>189409</v>
      </c>
      <c r="M63" s="6">
        <f t="shared" si="0"/>
        <v>0</v>
      </c>
      <c r="O63" s="6">
        <f t="shared" si="1"/>
        <v>0</v>
      </c>
      <c r="Q63" s="6">
        <f t="shared" si="2"/>
        <v>0</v>
      </c>
    </row>
    <row r="64" spans="10:17" ht="20.25">
      <c r="K64" s="157">
        <v>249495</v>
      </c>
      <c r="M64" s="6">
        <f t="shared" si="0"/>
        <v>0</v>
      </c>
      <c r="O64" s="6">
        <f t="shared" si="1"/>
        <v>0</v>
      </c>
      <c r="Q64" s="6">
        <f t="shared" si="2"/>
        <v>0</v>
      </c>
    </row>
    <row r="65" spans="10:17" ht="20.25">
      <c r="K65" s="157">
        <v>152405</v>
      </c>
      <c r="M65" s="6">
        <f t="shared" si="0"/>
        <v>0</v>
      </c>
      <c r="O65" s="6">
        <f t="shared" si="1"/>
        <v>0</v>
      </c>
      <c r="Q65" s="6">
        <f t="shared" si="2"/>
        <v>0</v>
      </c>
    </row>
    <row r="66" spans="10:17" ht="20.25">
      <c r="K66" s="157">
        <v>100080</v>
      </c>
      <c r="M66" s="6">
        <f t="shared" si="0"/>
        <v>0</v>
      </c>
      <c r="O66" s="6">
        <f t="shared" si="1"/>
        <v>0</v>
      </c>
      <c r="Q66" s="6">
        <f t="shared" si="2"/>
        <v>0</v>
      </c>
    </row>
    <row r="67" spans="10:17" ht="20.25">
      <c r="J67" t="s">
        <v>648</v>
      </c>
      <c r="K67" s="159">
        <f>SUM(K61:K66)</f>
        <v>1105448</v>
      </c>
      <c r="M67" s="6">
        <f t="shared" si="0"/>
        <v>0</v>
      </c>
      <c r="N67">
        <v>2296241</v>
      </c>
      <c r="O67" s="6">
        <f t="shared" si="1"/>
        <v>2.0772039933131183</v>
      </c>
      <c r="P67">
        <v>3522822</v>
      </c>
      <c r="Q67" s="6">
        <f t="shared" si="2"/>
        <v>3.1867821914735019</v>
      </c>
    </row>
    <row r="68" spans="10:17" ht="20.25">
      <c r="K68" s="151"/>
      <c r="M68" s="6" t="e">
        <f t="shared" si="0"/>
        <v>#DIV/0!</v>
      </c>
      <c r="O68" s="6" t="e">
        <f t="shared" si="1"/>
        <v>#DIV/0!</v>
      </c>
      <c r="Q68" s="6" t="e">
        <f t="shared" si="2"/>
        <v>#DIV/0!</v>
      </c>
    </row>
    <row r="69" spans="10:17" ht="20.25">
      <c r="K69" s="157">
        <v>2854020</v>
      </c>
      <c r="L69">
        <v>24753310</v>
      </c>
      <c r="M69" s="6">
        <f t="shared" si="0"/>
        <v>8.6731382400964261</v>
      </c>
      <c r="N69">
        <v>5021239</v>
      </c>
      <c r="O69" s="6">
        <f t="shared" si="1"/>
        <v>1.7593566267930849</v>
      </c>
      <c r="P69">
        <v>7818757</v>
      </c>
      <c r="Q69" s="6">
        <f t="shared" si="2"/>
        <v>2.739559288302114</v>
      </c>
    </row>
    <row r="70" spans="10:17" ht="20.25">
      <c r="K70" s="157"/>
    </row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G18" sqref="G18"/>
    </sheetView>
  </sheetViews>
  <sheetFormatPr defaultRowHeight="12.75"/>
  <sheetData/>
  <phoneticPr fontId="8" type="noConversion"/>
  <printOptions horizontalCentered="1"/>
  <pageMargins left="0.75" right="0.75" top="1" bottom="1" header="0.5" footer="0.5"/>
  <pageSetup scale="96" orientation="landscape" horizontalDpi="4294967293" r:id="rId1"/>
  <headerFooter alignWithMargins="0">
    <oddHeader>&amp;C&amp;"Arial,Bold"&amp;12Mississippi Public Library Service Comparisons
for Three Years</oddHeader>
    <oddFooter>&amp;L&amp;9Mississippi Public Library Statistics, FY03, Service Comparisons&amp;R&amp;9Page 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7"/>
  <sheetViews>
    <sheetView topLeftCell="A62" zoomScaleNormal="100" workbookViewId="0">
      <selection activeCell="B108" sqref="B108"/>
    </sheetView>
  </sheetViews>
  <sheetFormatPr defaultRowHeight="12.75"/>
  <cols>
    <col min="1" max="1" width="13.42578125" bestFit="1" customWidth="1"/>
    <col min="2" max="2" width="51.28515625" bestFit="1" customWidth="1"/>
    <col min="3" max="3" width="11" style="16" customWidth="1"/>
  </cols>
  <sheetData>
    <row r="1" spans="1:5">
      <c r="A1" t="s">
        <v>220</v>
      </c>
      <c r="B1" t="s">
        <v>653</v>
      </c>
      <c r="C1" s="278" t="s">
        <v>652</v>
      </c>
    </row>
    <row r="2" spans="1:5">
      <c r="C2" s="278"/>
    </row>
    <row r="3" spans="1:5">
      <c r="C3" s="39"/>
    </row>
    <row r="4" spans="1:5" s="43" customFormat="1">
      <c r="A4" s="43" t="s">
        <v>57</v>
      </c>
      <c r="B4" s="43" t="s">
        <v>372</v>
      </c>
      <c r="C4" s="44" t="s">
        <v>646</v>
      </c>
    </row>
    <row r="5" spans="1:5">
      <c r="A5" t="s">
        <v>58</v>
      </c>
      <c r="B5" t="s">
        <v>159</v>
      </c>
      <c r="C5" s="16" t="s">
        <v>648</v>
      </c>
    </row>
    <row r="6" spans="1:5">
      <c r="A6" t="s">
        <v>59</v>
      </c>
      <c r="B6" t="s">
        <v>33</v>
      </c>
      <c r="C6" s="16" t="s">
        <v>651</v>
      </c>
    </row>
    <row r="7" spans="1:5">
      <c r="A7" t="s">
        <v>60</v>
      </c>
      <c r="B7" t="s">
        <v>38</v>
      </c>
      <c r="C7" s="16" t="s">
        <v>648</v>
      </c>
    </row>
    <row r="8" spans="1:5">
      <c r="A8" t="s">
        <v>61</v>
      </c>
      <c r="B8" t="s">
        <v>0</v>
      </c>
      <c r="C8" s="16" t="s">
        <v>645</v>
      </c>
    </row>
    <row r="9" spans="1:5" s="43" customFormat="1">
      <c r="A9" s="43" t="s">
        <v>62</v>
      </c>
      <c r="B9" s="43" t="s">
        <v>22</v>
      </c>
      <c r="C9" s="44" t="s">
        <v>646</v>
      </c>
    </row>
    <row r="10" spans="1:5">
      <c r="A10" t="s">
        <v>63</v>
      </c>
      <c r="B10" t="s">
        <v>29</v>
      </c>
      <c r="C10" s="16" t="s">
        <v>649</v>
      </c>
    </row>
    <row r="11" spans="1:5">
      <c r="A11" t="s">
        <v>64</v>
      </c>
      <c r="B11" t="s">
        <v>2</v>
      </c>
      <c r="C11" s="16" t="s">
        <v>645</v>
      </c>
    </row>
    <row r="12" spans="1:5">
      <c r="A12" t="s">
        <v>65</v>
      </c>
      <c r="B12" t="s">
        <v>29</v>
      </c>
      <c r="C12" s="16" t="s">
        <v>649</v>
      </c>
    </row>
    <row r="13" spans="1:5">
      <c r="A13" t="s">
        <v>66</v>
      </c>
      <c r="B13" t="s">
        <v>37</v>
      </c>
      <c r="C13" s="16" t="s">
        <v>651</v>
      </c>
    </row>
    <row r="14" spans="1:5" s="43" customFormat="1">
      <c r="A14" s="43" t="s">
        <v>67</v>
      </c>
      <c r="B14" s="43" t="s">
        <v>4</v>
      </c>
      <c r="C14" s="44" t="s">
        <v>645</v>
      </c>
    </row>
    <row r="15" spans="1:5">
      <c r="A15" t="s">
        <v>68</v>
      </c>
      <c r="B15" t="s">
        <v>160</v>
      </c>
      <c r="C15" s="16" t="s">
        <v>646</v>
      </c>
      <c r="E15" t="s">
        <v>659</v>
      </c>
    </row>
    <row r="16" spans="1:5">
      <c r="A16" t="s">
        <v>69</v>
      </c>
      <c r="B16" t="s">
        <v>37</v>
      </c>
      <c r="C16" s="16" t="s">
        <v>651</v>
      </c>
      <c r="E16" t="s">
        <v>660</v>
      </c>
    </row>
    <row r="17" spans="1:5">
      <c r="A17" t="s">
        <v>70</v>
      </c>
      <c r="B17" t="s">
        <v>12</v>
      </c>
      <c r="C17" s="16" t="s">
        <v>647</v>
      </c>
      <c r="E17" t="s">
        <v>661</v>
      </c>
    </row>
    <row r="18" spans="1:5">
      <c r="A18" t="s">
        <v>71</v>
      </c>
      <c r="B18" t="s">
        <v>19</v>
      </c>
      <c r="C18" s="16" t="s">
        <v>646</v>
      </c>
      <c r="E18" t="s">
        <v>662</v>
      </c>
    </row>
    <row r="19" spans="1:5" s="43" customFormat="1">
      <c r="A19" s="43" t="s">
        <v>72</v>
      </c>
      <c r="B19" s="43" t="s">
        <v>28</v>
      </c>
      <c r="C19" s="44" t="s">
        <v>649</v>
      </c>
      <c r="E19" s="43" t="s">
        <v>663</v>
      </c>
    </row>
    <row r="20" spans="1:5">
      <c r="A20" t="s">
        <v>73</v>
      </c>
      <c r="B20" t="s">
        <v>44</v>
      </c>
      <c r="C20" s="16" t="s">
        <v>648</v>
      </c>
      <c r="E20" t="s">
        <v>664</v>
      </c>
    </row>
    <row r="21" spans="1:5">
      <c r="A21" t="s">
        <v>74</v>
      </c>
      <c r="B21" t="s">
        <v>34</v>
      </c>
      <c r="C21" s="16" t="s">
        <v>651</v>
      </c>
      <c r="E21" t="s">
        <v>658</v>
      </c>
    </row>
    <row r="22" spans="1:5">
      <c r="A22" t="s">
        <v>75</v>
      </c>
      <c r="B22" t="s">
        <v>27</v>
      </c>
      <c r="C22" s="16" t="s">
        <v>649</v>
      </c>
      <c r="E22" t="s">
        <v>575</v>
      </c>
    </row>
    <row r="23" spans="1:5">
      <c r="A23" t="s">
        <v>76</v>
      </c>
      <c r="B23" t="s">
        <v>41</v>
      </c>
      <c r="C23" s="16" t="s">
        <v>648</v>
      </c>
    </row>
    <row r="24" spans="1:5" s="43" customFormat="1">
      <c r="A24" s="43" t="s">
        <v>77</v>
      </c>
      <c r="B24" s="43" t="s">
        <v>28</v>
      </c>
      <c r="C24" s="44" t="s">
        <v>649</v>
      </c>
    </row>
    <row r="25" spans="1:5">
      <c r="A25" t="s">
        <v>78</v>
      </c>
      <c r="B25" t="s">
        <v>9</v>
      </c>
      <c r="C25" s="16" t="s">
        <v>647</v>
      </c>
    </row>
    <row r="26" spans="1:5">
      <c r="A26" t="s">
        <v>79</v>
      </c>
      <c r="B26" t="s">
        <v>24</v>
      </c>
      <c r="C26" s="16" t="s">
        <v>646</v>
      </c>
    </row>
    <row r="27" spans="1:5">
      <c r="A27" t="s">
        <v>80</v>
      </c>
      <c r="B27" t="s">
        <v>43</v>
      </c>
      <c r="C27" s="16" t="s">
        <v>648</v>
      </c>
    </row>
    <row r="28" spans="1:5">
      <c r="A28" t="s">
        <v>80</v>
      </c>
      <c r="B28" t="s">
        <v>165</v>
      </c>
      <c r="C28" s="16" t="s">
        <v>575</v>
      </c>
    </row>
    <row r="29" spans="1:5" s="43" customFormat="1">
      <c r="A29" s="43" t="s">
        <v>81</v>
      </c>
      <c r="B29" s="43" t="s">
        <v>45</v>
      </c>
      <c r="C29" s="44" t="s">
        <v>648</v>
      </c>
    </row>
    <row r="30" spans="1:5">
      <c r="A30" t="s">
        <v>82</v>
      </c>
      <c r="B30" t="s">
        <v>38</v>
      </c>
      <c r="C30" s="16" t="s">
        <v>650</v>
      </c>
    </row>
    <row r="31" spans="1:5">
      <c r="A31" t="s">
        <v>83</v>
      </c>
      <c r="B31" t="s">
        <v>3</v>
      </c>
      <c r="C31" s="16" t="s">
        <v>645</v>
      </c>
    </row>
    <row r="32" spans="1:5">
      <c r="A32" t="s">
        <v>84</v>
      </c>
      <c r="B32" t="s">
        <v>17</v>
      </c>
      <c r="C32" s="16" t="s">
        <v>646</v>
      </c>
    </row>
    <row r="33" spans="1:3">
      <c r="A33" t="s">
        <v>85</v>
      </c>
      <c r="B33" t="s">
        <v>39</v>
      </c>
      <c r="C33" s="16" t="s">
        <v>650</v>
      </c>
    </row>
    <row r="34" spans="1:3" s="43" customFormat="1">
      <c r="A34" s="43" t="s">
        <v>86</v>
      </c>
      <c r="B34" s="43" t="s">
        <v>41</v>
      </c>
      <c r="C34" s="44" t="s">
        <v>648</v>
      </c>
    </row>
    <row r="35" spans="1:3">
      <c r="A35" t="s">
        <v>87</v>
      </c>
      <c r="B35" t="s">
        <v>160</v>
      </c>
      <c r="C35" s="16" t="s">
        <v>646</v>
      </c>
    </row>
    <row r="36" spans="1:3">
      <c r="A36" t="s">
        <v>88</v>
      </c>
      <c r="B36" t="s">
        <v>19</v>
      </c>
      <c r="C36" s="16" t="s">
        <v>646</v>
      </c>
    </row>
    <row r="37" spans="1:3">
      <c r="A37" t="s">
        <v>89</v>
      </c>
      <c r="B37" t="s">
        <v>161</v>
      </c>
      <c r="C37" s="16" t="s">
        <v>646</v>
      </c>
    </row>
    <row r="38" spans="1:3">
      <c r="A38" t="s">
        <v>90</v>
      </c>
      <c r="B38" t="s">
        <v>32</v>
      </c>
      <c r="C38" s="16" t="s">
        <v>649</v>
      </c>
    </row>
    <row r="39" spans="1:3" s="43" customFormat="1">
      <c r="A39" s="43" t="s">
        <v>91</v>
      </c>
      <c r="B39" s="43" t="s">
        <v>13</v>
      </c>
      <c r="C39" s="44" t="s">
        <v>647</v>
      </c>
    </row>
    <row r="40" spans="1:3">
      <c r="A40" t="s">
        <v>92</v>
      </c>
      <c r="B40" t="s">
        <v>44</v>
      </c>
      <c r="C40" s="16" t="s">
        <v>648</v>
      </c>
    </row>
    <row r="41" spans="1:3">
      <c r="A41" t="s">
        <v>93</v>
      </c>
      <c r="B41" t="s">
        <v>20</v>
      </c>
      <c r="C41" s="16" t="s">
        <v>646</v>
      </c>
    </row>
    <row r="42" spans="1:3">
      <c r="A42" t="s">
        <v>94</v>
      </c>
      <c r="B42" t="s">
        <v>36</v>
      </c>
      <c r="C42" s="16" t="s">
        <v>651</v>
      </c>
    </row>
    <row r="43" spans="1:3">
      <c r="A43" t="s">
        <v>95</v>
      </c>
      <c r="B43" t="s">
        <v>27</v>
      </c>
      <c r="C43" s="16" t="s">
        <v>649</v>
      </c>
    </row>
    <row r="44" spans="1:3" s="43" customFormat="1">
      <c r="A44" s="43" t="s">
        <v>96</v>
      </c>
      <c r="B44" s="43" t="s">
        <v>38</v>
      </c>
      <c r="C44" s="44" t="s">
        <v>650</v>
      </c>
    </row>
    <row r="45" spans="1:3">
      <c r="A45" t="s">
        <v>97</v>
      </c>
      <c r="B45" t="s">
        <v>39</v>
      </c>
      <c r="C45" s="16" t="s">
        <v>650</v>
      </c>
    </row>
    <row r="46" spans="1:3" s="43" customFormat="1">
      <c r="A46" s="43" t="s">
        <v>98</v>
      </c>
      <c r="B46" s="43" t="s">
        <v>18</v>
      </c>
      <c r="C46" s="44" t="s">
        <v>646</v>
      </c>
    </row>
    <row r="47" spans="1:3">
      <c r="A47" t="s">
        <v>99</v>
      </c>
      <c r="B47" t="s">
        <v>27</v>
      </c>
      <c r="C47" s="16" t="s">
        <v>649</v>
      </c>
    </row>
    <row r="48" spans="1:3">
      <c r="A48" t="s">
        <v>100</v>
      </c>
      <c r="B48" t="s">
        <v>30</v>
      </c>
      <c r="C48" s="16" t="s">
        <v>649</v>
      </c>
    </row>
    <row r="49" spans="1:5">
      <c r="A49" t="s">
        <v>101</v>
      </c>
      <c r="B49" t="s">
        <v>35</v>
      </c>
      <c r="C49" s="16" t="s">
        <v>651</v>
      </c>
    </row>
    <row r="50" spans="1:5">
      <c r="A50" t="s">
        <v>102</v>
      </c>
      <c r="B50" t="s">
        <v>161</v>
      </c>
      <c r="C50" s="16" t="s">
        <v>646</v>
      </c>
    </row>
    <row r="51" spans="1:5" s="43" customFormat="1">
      <c r="A51" s="43" t="s">
        <v>103</v>
      </c>
      <c r="B51" s="43" t="s">
        <v>15</v>
      </c>
      <c r="C51" s="44" t="s">
        <v>646</v>
      </c>
    </row>
    <row r="52" spans="1:5">
      <c r="A52" t="s">
        <v>104</v>
      </c>
      <c r="B52" t="s">
        <v>37</v>
      </c>
      <c r="C52" s="16" t="s">
        <v>651</v>
      </c>
    </row>
    <row r="53" spans="1:5">
      <c r="A53" t="s">
        <v>105</v>
      </c>
      <c r="B53" t="s">
        <v>38</v>
      </c>
      <c r="C53" s="16" t="s">
        <v>650</v>
      </c>
    </row>
    <row r="54" spans="1:5">
      <c r="A54" t="s">
        <v>106</v>
      </c>
      <c r="B54" t="s">
        <v>11</v>
      </c>
      <c r="C54" s="16" t="s">
        <v>647</v>
      </c>
    </row>
    <row r="55" spans="1:5">
      <c r="A55" t="s">
        <v>107</v>
      </c>
      <c r="B55" t="s">
        <v>13</v>
      </c>
      <c r="C55" s="16" t="s">
        <v>647</v>
      </c>
    </row>
    <row r="56" spans="1:5" s="43" customFormat="1">
      <c r="A56" s="43" t="s">
        <v>108</v>
      </c>
      <c r="B56" s="43" t="s">
        <v>5</v>
      </c>
      <c r="C56" s="44" t="s">
        <v>645</v>
      </c>
    </row>
    <row r="57" spans="1:5">
      <c r="A57" t="s">
        <v>109</v>
      </c>
      <c r="B57" t="s">
        <v>162</v>
      </c>
      <c r="C57" s="16" t="s">
        <v>646</v>
      </c>
    </row>
    <row r="58" spans="1:5">
      <c r="A58" t="s">
        <v>110</v>
      </c>
      <c r="B58" t="s">
        <v>44</v>
      </c>
      <c r="C58" s="16" t="s">
        <v>648</v>
      </c>
    </row>
    <row r="59" spans="1:5">
      <c r="A59" t="s">
        <v>111</v>
      </c>
      <c r="B59" t="s">
        <v>25</v>
      </c>
      <c r="C59" s="16" t="s">
        <v>646</v>
      </c>
    </row>
    <row r="60" spans="1:5">
      <c r="A60" t="s">
        <v>112</v>
      </c>
      <c r="B60" t="s">
        <v>28</v>
      </c>
      <c r="C60" s="16" t="s">
        <v>649</v>
      </c>
    </row>
    <row r="61" spans="1:5" s="43" customFormat="1">
      <c r="A61" s="43" t="s">
        <v>113</v>
      </c>
      <c r="B61" s="43" t="s">
        <v>33</v>
      </c>
      <c r="C61" s="44" t="s">
        <v>651</v>
      </c>
      <c r="E61" s="43" t="s">
        <v>659</v>
      </c>
    </row>
    <row r="62" spans="1:5">
      <c r="A62" t="s">
        <v>114</v>
      </c>
      <c r="B62" t="s">
        <v>29</v>
      </c>
      <c r="C62" s="16" t="s">
        <v>649</v>
      </c>
      <c r="E62" t="s">
        <v>660</v>
      </c>
    </row>
    <row r="63" spans="1:5">
      <c r="A63" t="s">
        <v>115</v>
      </c>
      <c r="B63" t="s">
        <v>159</v>
      </c>
      <c r="C63" s="16" t="s">
        <v>648</v>
      </c>
      <c r="E63" t="s">
        <v>661</v>
      </c>
    </row>
    <row r="64" spans="1:5">
      <c r="A64" t="s">
        <v>116</v>
      </c>
      <c r="B64" t="s">
        <v>163</v>
      </c>
      <c r="C64" s="16" t="s">
        <v>645</v>
      </c>
      <c r="E64" t="s">
        <v>662</v>
      </c>
    </row>
    <row r="65" spans="1:5">
      <c r="A65" t="s">
        <v>117</v>
      </c>
      <c r="B65" t="s">
        <v>42</v>
      </c>
      <c r="C65" s="16" t="s">
        <v>648</v>
      </c>
      <c r="E65" t="s">
        <v>663</v>
      </c>
    </row>
    <row r="66" spans="1:5" s="43" customFormat="1">
      <c r="A66" s="43" t="s">
        <v>118</v>
      </c>
      <c r="B66" s="43" t="s">
        <v>42</v>
      </c>
      <c r="C66" s="44" t="s">
        <v>648</v>
      </c>
      <c r="E66" s="43" t="s">
        <v>664</v>
      </c>
    </row>
    <row r="67" spans="1:5">
      <c r="A67" t="s">
        <v>119</v>
      </c>
      <c r="B67" t="s">
        <v>17</v>
      </c>
      <c r="C67" s="16" t="s">
        <v>646</v>
      </c>
      <c r="E67" t="s">
        <v>658</v>
      </c>
    </row>
    <row r="68" spans="1:5">
      <c r="A68" t="s">
        <v>120</v>
      </c>
      <c r="B68" t="s">
        <v>42</v>
      </c>
      <c r="C68" s="16" t="s">
        <v>648</v>
      </c>
      <c r="E68" t="s">
        <v>575</v>
      </c>
    </row>
    <row r="69" spans="1:5">
      <c r="A69" t="s">
        <v>121</v>
      </c>
      <c r="B69" t="s">
        <v>42</v>
      </c>
      <c r="C69" s="16" t="s">
        <v>648</v>
      </c>
    </row>
    <row r="70" spans="1:5">
      <c r="A70" t="s">
        <v>122</v>
      </c>
      <c r="B70" t="s">
        <v>28</v>
      </c>
      <c r="C70" s="16" t="s">
        <v>649</v>
      </c>
    </row>
    <row r="71" spans="1:5" s="43" customFormat="1">
      <c r="A71" s="43" t="s">
        <v>123</v>
      </c>
      <c r="B71" s="43" t="s">
        <v>14</v>
      </c>
      <c r="C71" s="44" t="s">
        <v>647</v>
      </c>
    </row>
    <row r="72" spans="1:5">
      <c r="A72" t="s">
        <v>124</v>
      </c>
      <c r="B72" t="s">
        <v>7</v>
      </c>
      <c r="C72" s="16" t="s">
        <v>645</v>
      </c>
    </row>
    <row r="73" spans="1:5">
      <c r="A73" t="s">
        <v>125</v>
      </c>
      <c r="B73" t="s">
        <v>44</v>
      </c>
      <c r="C73" s="16" t="s">
        <v>648</v>
      </c>
    </row>
    <row r="74" spans="1:5">
      <c r="A74" t="s">
        <v>126</v>
      </c>
      <c r="B74" t="s">
        <v>159</v>
      </c>
      <c r="C74" s="16" t="s">
        <v>648</v>
      </c>
    </row>
    <row r="75" spans="1:5">
      <c r="A75" t="s">
        <v>127</v>
      </c>
      <c r="B75" t="s">
        <v>159</v>
      </c>
      <c r="C75" s="16" t="s">
        <v>648</v>
      </c>
    </row>
    <row r="76" spans="1:5" s="43" customFormat="1">
      <c r="A76" s="43" t="s">
        <v>128</v>
      </c>
      <c r="B76" s="43" t="s">
        <v>44</v>
      </c>
      <c r="C76" s="44" t="s">
        <v>648</v>
      </c>
    </row>
    <row r="77" spans="1:5">
      <c r="A77" t="s">
        <v>129</v>
      </c>
      <c r="B77" t="s">
        <v>10</v>
      </c>
      <c r="C77" s="16" t="s">
        <v>647</v>
      </c>
    </row>
    <row r="78" spans="1:5">
      <c r="A78" t="s">
        <v>130</v>
      </c>
      <c r="B78" t="s">
        <v>33</v>
      </c>
      <c r="C78" s="16" t="s">
        <v>651</v>
      </c>
    </row>
    <row r="79" spans="1:5">
      <c r="A79" t="s">
        <v>131</v>
      </c>
      <c r="B79" t="s">
        <v>164</v>
      </c>
      <c r="C79" s="16" t="s">
        <v>646</v>
      </c>
    </row>
    <row r="80" spans="1:5">
      <c r="A80" t="s">
        <v>132</v>
      </c>
      <c r="B80" t="s">
        <v>31</v>
      </c>
      <c r="C80" s="16" t="s">
        <v>649</v>
      </c>
    </row>
    <row r="81" spans="1:3" s="43" customFormat="1">
      <c r="A81" s="43" t="s">
        <v>133</v>
      </c>
      <c r="B81" s="43" t="s">
        <v>8</v>
      </c>
      <c r="C81" s="44" t="s">
        <v>647</v>
      </c>
    </row>
    <row r="82" spans="1:3">
      <c r="A82" t="s">
        <v>134</v>
      </c>
      <c r="B82" t="s">
        <v>37</v>
      </c>
      <c r="C82" s="16" t="s">
        <v>651</v>
      </c>
    </row>
    <row r="83" spans="1:3">
      <c r="A83" t="s">
        <v>135</v>
      </c>
      <c r="B83" t="s">
        <v>372</v>
      </c>
      <c r="C83" s="16" t="s">
        <v>646</v>
      </c>
    </row>
    <row r="84" spans="1:3">
      <c r="A84" t="s">
        <v>136</v>
      </c>
      <c r="B84" t="s">
        <v>38</v>
      </c>
      <c r="C84" s="16" t="s">
        <v>650</v>
      </c>
    </row>
    <row r="85" spans="1:3">
      <c r="A85" t="s">
        <v>137</v>
      </c>
      <c r="B85" t="s">
        <v>6</v>
      </c>
      <c r="C85" s="16" t="s">
        <v>645</v>
      </c>
    </row>
    <row r="86" spans="1:3" s="43" customFormat="1">
      <c r="A86" s="43" t="s">
        <v>137</v>
      </c>
      <c r="B86" s="43" t="s">
        <v>166</v>
      </c>
      <c r="C86" s="44" t="s">
        <v>575</v>
      </c>
    </row>
    <row r="87" spans="1:3">
      <c r="A87" t="s">
        <v>138</v>
      </c>
      <c r="B87" t="s">
        <v>17</v>
      </c>
      <c r="C87" s="16" t="s">
        <v>646</v>
      </c>
    </row>
  </sheetData>
  <mergeCells count="1">
    <mergeCell ref="C1:C2"/>
  </mergeCells>
  <phoneticPr fontId="0" type="noConversion"/>
  <printOptions horizontalCentered="1"/>
  <pageMargins left="1" right="1" top="1" bottom="1" header="0.5" footer="0.5"/>
  <pageSetup scale="78" orientation="landscape" r:id="rId1"/>
  <headerFooter alignWithMargins="0">
    <oddHeader>&amp;C&amp;"Arial,Bold"&amp;16Public Library System Population Codes
 by County FY03</oddHeader>
    <oddFooter>&amp;LMississippi Public Library Statistics, FY03, Library Codes by County&amp;RPage 4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73"/>
  <sheetViews>
    <sheetView topLeftCell="E54" zoomScaleNormal="100" workbookViewId="0">
      <selection activeCell="I68" sqref="I68"/>
    </sheetView>
  </sheetViews>
  <sheetFormatPr defaultRowHeight="20.25"/>
  <cols>
    <col min="1" max="1" width="88.85546875" style="151" customWidth="1"/>
    <col min="2" max="2" width="21.7109375" style="151" customWidth="1"/>
    <col min="3" max="3" width="20.42578125" style="151" customWidth="1"/>
    <col min="4" max="4" width="18.28515625" style="151" customWidth="1"/>
    <col min="5" max="6" width="21.5703125" style="151" customWidth="1"/>
    <col min="7" max="7" width="19.7109375" style="151" customWidth="1"/>
    <col min="8" max="8" width="15.85546875" style="151" customWidth="1"/>
    <col min="9" max="9" width="16.5703125" style="151" customWidth="1"/>
    <col min="10" max="10" width="12.42578125" style="155" customWidth="1"/>
    <col min="11" max="11" width="17" style="156" customWidth="1"/>
    <col min="12" max="16384" width="9.140625" style="151"/>
  </cols>
  <sheetData>
    <row r="1" spans="1:11" ht="59.25" customHeight="1">
      <c r="A1" s="175" t="s">
        <v>169</v>
      </c>
      <c r="B1" s="176" t="s">
        <v>170</v>
      </c>
      <c r="C1" s="176" t="s">
        <v>718</v>
      </c>
      <c r="D1" s="176" t="s">
        <v>719</v>
      </c>
      <c r="E1" s="176" t="s">
        <v>720</v>
      </c>
      <c r="F1" s="176" t="s">
        <v>671</v>
      </c>
      <c r="G1" s="176" t="s">
        <v>721</v>
      </c>
      <c r="H1" s="176" t="s">
        <v>673</v>
      </c>
      <c r="I1" s="176" t="s">
        <v>674</v>
      </c>
      <c r="J1" s="177" t="s">
        <v>171</v>
      </c>
      <c r="K1" s="178" t="s">
        <v>722</v>
      </c>
    </row>
    <row r="2" spans="1:11" s="152" customFormat="1">
      <c r="J2" s="153"/>
      <c r="K2" s="154"/>
    </row>
    <row r="3" spans="1:11">
      <c r="A3" s="150" t="s">
        <v>46</v>
      </c>
    </row>
    <row r="4" spans="1:11">
      <c r="A4" s="151" t="s">
        <v>0</v>
      </c>
      <c r="B4" s="157">
        <v>7950</v>
      </c>
      <c r="C4" s="151">
        <v>85</v>
      </c>
      <c r="D4" s="151">
        <v>5</v>
      </c>
      <c r="E4" s="151">
        <v>2</v>
      </c>
      <c r="F4" s="151">
        <v>1</v>
      </c>
      <c r="G4" s="151">
        <v>4</v>
      </c>
      <c r="H4" s="151">
        <v>0</v>
      </c>
      <c r="I4" s="151">
        <f>(G4+H4)</f>
        <v>4</v>
      </c>
      <c r="J4" s="155">
        <f>(152/40)</f>
        <v>3.8</v>
      </c>
    </row>
    <row r="5" spans="1:11">
      <c r="A5" s="151" t="s">
        <v>2</v>
      </c>
      <c r="B5" s="157">
        <v>10741</v>
      </c>
      <c r="C5" s="151">
        <v>66</v>
      </c>
      <c r="D5" s="151">
        <v>5</v>
      </c>
      <c r="E5" s="151">
        <v>2</v>
      </c>
      <c r="F5" s="151">
        <v>0</v>
      </c>
      <c r="G5" s="151">
        <v>2</v>
      </c>
      <c r="H5" s="151">
        <v>0</v>
      </c>
      <c r="I5" s="151">
        <f t="shared" ref="I5:I66" si="0">(G5+H5)</f>
        <v>2</v>
      </c>
      <c r="J5" s="155">
        <f>(66/40)</f>
        <v>1.65</v>
      </c>
      <c r="K5" s="156">
        <v>20</v>
      </c>
    </row>
    <row r="6" spans="1:11">
      <c r="A6" s="151" t="s">
        <v>4</v>
      </c>
      <c r="B6" s="157">
        <v>11823</v>
      </c>
      <c r="C6" s="151">
        <v>45.5</v>
      </c>
      <c r="D6" s="151">
        <v>6</v>
      </c>
      <c r="E6" s="151">
        <v>1</v>
      </c>
      <c r="F6" s="151">
        <v>0</v>
      </c>
      <c r="G6" s="151">
        <v>3</v>
      </c>
      <c r="H6" s="151">
        <v>1</v>
      </c>
      <c r="I6" s="151">
        <f t="shared" si="0"/>
        <v>4</v>
      </c>
      <c r="J6" s="155">
        <f>(136/40)</f>
        <v>3.4</v>
      </c>
      <c r="K6" s="158">
        <v>40</v>
      </c>
    </row>
    <row r="7" spans="1:11">
      <c r="A7" s="151" t="s">
        <v>3</v>
      </c>
      <c r="B7" s="157">
        <v>10920</v>
      </c>
      <c r="C7" s="151">
        <v>61</v>
      </c>
      <c r="D7" s="151">
        <v>6</v>
      </c>
      <c r="E7" s="151">
        <v>2</v>
      </c>
      <c r="F7" s="151">
        <v>0</v>
      </c>
      <c r="G7" s="151">
        <v>3</v>
      </c>
      <c r="H7" s="151">
        <v>4</v>
      </c>
      <c r="I7" s="151">
        <f t="shared" si="0"/>
        <v>7</v>
      </c>
      <c r="J7" s="155">
        <f>(194/40)</f>
        <v>4.8499999999999996</v>
      </c>
      <c r="K7" s="156">
        <v>1592</v>
      </c>
    </row>
    <row r="8" spans="1:11">
      <c r="A8" s="151" t="s">
        <v>1</v>
      </c>
      <c r="B8" s="157">
        <v>10065</v>
      </c>
      <c r="C8" s="151">
        <v>60</v>
      </c>
      <c r="D8" s="151">
        <v>6</v>
      </c>
      <c r="E8" s="151">
        <v>2</v>
      </c>
      <c r="F8" s="151">
        <v>0</v>
      </c>
      <c r="G8" s="151">
        <v>5</v>
      </c>
      <c r="H8" s="151">
        <v>1</v>
      </c>
      <c r="I8" s="151">
        <f t="shared" si="0"/>
        <v>6</v>
      </c>
      <c r="J8" s="155">
        <f>(100/40)</f>
        <v>2.5</v>
      </c>
    </row>
    <row r="9" spans="1:11">
      <c r="A9" s="151" t="s">
        <v>5</v>
      </c>
      <c r="B9" s="157">
        <v>12520</v>
      </c>
      <c r="C9" s="151">
        <v>70</v>
      </c>
      <c r="D9" s="151">
        <v>6</v>
      </c>
      <c r="E9" s="151">
        <v>3</v>
      </c>
      <c r="F9" s="151">
        <v>0</v>
      </c>
      <c r="G9" s="151">
        <v>5</v>
      </c>
      <c r="H9" s="151">
        <v>2</v>
      </c>
      <c r="I9" s="151">
        <f t="shared" si="0"/>
        <v>7</v>
      </c>
      <c r="J9" s="155">
        <f>(120/40)</f>
        <v>3</v>
      </c>
    </row>
    <row r="10" spans="1:11">
      <c r="A10" s="151" t="s">
        <v>7</v>
      </c>
      <c r="B10" s="157">
        <v>14640</v>
      </c>
      <c r="C10" s="151">
        <v>47.5</v>
      </c>
      <c r="D10" s="151">
        <v>5</v>
      </c>
      <c r="E10" s="151">
        <v>2</v>
      </c>
      <c r="F10" s="151">
        <v>0</v>
      </c>
      <c r="G10" s="151">
        <v>2</v>
      </c>
      <c r="H10" s="151">
        <v>4</v>
      </c>
      <c r="I10" s="151">
        <f t="shared" si="0"/>
        <v>6</v>
      </c>
      <c r="J10" s="155">
        <v>3.8</v>
      </c>
      <c r="K10" s="156">
        <v>208</v>
      </c>
    </row>
    <row r="11" spans="1:11">
      <c r="A11" s="151" t="s">
        <v>6</v>
      </c>
      <c r="B11" s="157">
        <v>13308</v>
      </c>
      <c r="C11" s="151">
        <v>53</v>
      </c>
      <c r="D11" s="151">
        <v>5</v>
      </c>
      <c r="E11" s="151">
        <v>2</v>
      </c>
      <c r="F11" s="151">
        <v>0</v>
      </c>
      <c r="G11" s="151">
        <v>4</v>
      </c>
      <c r="H11" s="151">
        <v>2</v>
      </c>
      <c r="I11" s="151">
        <f t="shared" si="0"/>
        <v>6</v>
      </c>
      <c r="J11" s="155">
        <f>(76.5/40)</f>
        <v>1.9125000000000001</v>
      </c>
    </row>
    <row r="12" spans="1:11" s="152" customFormat="1">
      <c r="B12" s="159"/>
      <c r="J12" s="153"/>
      <c r="K12" s="160"/>
    </row>
    <row r="13" spans="1:11">
      <c r="A13" s="150" t="s">
        <v>47</v>
      </c>
      <c r="B13" s="157"/>
    </row>
    <row r="14" spans="1:11">
      <c r="A14" s="151" t="s">
        <v>12</v>
      </c>
      <c r="B14" s="157">
        <v>30108</v>
      </c>
      <c r="C14" s="151">
        <v>46</v>
      </c>
      <c r="D14" s="151">
        <v>6</v>
      </c>
      <c r="E14" s="151">
        <v>1</v>
      </c>
      <c r="F14" s="151">
        <v>1</v>
      </c>
      <c r="G14" s="151">
        <v>4</v>
      </c>
      <c r="H14" s="151">
        <v>8</v>
      </c>
      <c r="I14" s="151">
        <f t="shared" si="0"/>
        <v>12</v>
      </c>
      <c r="J14" s="155">
        <f>(394/40)</f>
        <v>9.85</v>
      </c>
      <c r="K14" s="156">
        <v>520</v>
      </c>
    </row>
    <row r="15" spans="1:11">
      <c r="A15" s="151" t="s">
        <v>9</v>
      </c>
      <c r="B15" s="157">
        <v>22938</v>
      </c>
      <c r="C15" s="151">
        <v>43</v>
      </c>
      <c r="D15" s="151">
        <v>6</v>
      </c>
      <c r="E15" s="151">
        <v>1</v>
      </c>
      <c r="F15" s="151">
        <v>1</v>
      </c>
      <c r="G15" s="151">
        <v>4</v>
      </c>
      <c r="H15" s="151">
        <v>4</v>
      </c>
      <c r="I15" s="151">
        <f t="shared" si="0"/>
        <v>8</v>
      </c>
      <c r="J15" s="155">
        <f>(320/40)</f>
        <v>8</v>
      </c>
    </row>
    <row r="16" spans="1:11">
      <c r="A16" s="151" t="s">
        <v>13</v>
      </c>
      <c r="B16" s="157">
        <v>32518</v>
      </c>
      <c r="C16" s="151">
        <v>149</v>
      </c>
      <c r="D16" s="151">
        <v>6</v>
      </c>
      <c r="E16" s="151">
        <v>5</v>
      </c>
      <c r="F16" s="151">
        <v>1</v>
      </c>
      <c r="G16" s="151">
        <v>6</v>
      </c>
      <c r="H16" s="151">
        <v>6</v>
      </c>
      <c r="I16" s="151">
        <f t="shared" si="0"/>
        <v>12</v>
      </c>
      <c r="J16" s="155">
        <f>(393.5/40)</f>
        <v>9.8375000000000004</v>
      </c>
      <c r="K16" s="156">
        <v>20</v>
      </c>
    </row>
    <row r="17" spans="1:11">
      <c r="A17" s="151" t="s">
        <v>11</v>
      </c>
      <c r="B17" s="157">
        <v>28516</v>
      </c>
      <c r="C17" s="151">
        <v>47</v>
      </c>
      <c r="D17" s="151">
        <v>6</v>
      </c>
      <c r="E17" s="151">
        <v>1</v>
      </c>
      <c r="F17" s="151">
        <v>1</v>
      </c>
      <c r="G17" s="151">
        <v>3</v>
      </c>
      <c r="H17" s="151">
        <v>5</v>
      </c>
      <c r="I17" s="151">
        <f t="shared" si="0"/>
        <v>8</v>
      </c>
      <c r="J17" s="155">
        <v>5.5</v>
      </c>
      <c r="K17" s="156">
        <v>208</v>
      </c>
    </row>
    <row r="18" spans="1:11">
      <c r="A18" s="151" t="s">
        <v>14</v>
      </c>
      <c r="B18" s="157">
        <v>33930</v>
      </c>
      <c r="C18" s="151">
        <v>115</v>
      </c>
      <c r="D18" s="151">
        <v>6</v>
      </c>
      <c r="E18" s="151">
        <v>4</v>
      </c>
      <c r="F18" s="151">
        <v>1</v>
      </c>
      <c r="G18" s="151">
        <v>3</v>
      </c>
      <c r="H18" s="151">
        <v>10</v>
      </c>
      <c r="I18" s="151">
        <f t="shared" si="0"/>
        <v>13</v>
      </c>
      <c r="J18" s="155">
        <f>(424.5/40)</f>
        <v>10.612500000000001</v>
      </c>
      <c r="K18" s="156">
        <v>10</v>
      </c>
    </row>
    <row r="19" spans="1:11">
      <c r="A19" s="151" t="s">
        <v>10</v>
      </c>
      <c r="B19" s="157">
        <v>25782</v>
      </c>
      <c r="C19" s="151">
        <v>72.5</v>
      </c>
      <c r="D19" s="151">
        <v>6</v>
      </c>
      <c r="E19" s="151">
        <v>2</v>
      </c>
      <c r="F19" s="151">
        <v>0</v>
      </c>
      <c r="G19" s="151">
        <v>5</v>
      </c>
      <c r="H19" s="151">
        <v>3</v>
      </c>
      <c r="I19" s="151">
        <f t="shared" si="0"/>
        <v>8</v>
      </c>
      <c r="J19" s="155">
        <f>(203.5/40)</f>
        <v>5.0875000000000004</v>
      </c>
    </row>
    <row r="20" spans="1:11">
      <c r="A20" s="151" t="s">
        <v>8</v>
      </c>
      <c r="B20" s="157">
        <v>21193</v>
      </c>
      <c r="C20" s="151">
        <v>49</v>
      </c>
      <c r="D20" s="151">
        <v>6</v>
      </c>
      <c r="E20" s="151">
        <v>1</v>
      </c>
      <c r="F20" s="151">
        <v>1</v>
      </c>
      <c r="G20" s="151">
        <v>2</v>
      </c>
      <c r="H20" s="151">
        <v>8</v>
      </c>
      <c r="I20" s="151">
        <f t="shared" si="0"/>
        <v>10</v>
      </c>
      <c r="J20" s="155">
        <f>(275/40)</f>
        <v>6.875</v>
      </c>
      <c r="K20" s="156">
        <v>3000</v>
      </c>
    </row>
    <row r="21" spans="1:11" s="152" customFormat="1">
      <c r="B21" s="159"/>
      <c r="J21" s="153"/>
      <c r="K21" s="160"/>
    </row>
    <row r="22" spans="1:11">
      <c r="A22" s="150" t="s">
        <v>48</v>
      </c>
      <c r="B22" s="157"/>
    </row>
    <row r="23" spans="1:11">
      <c r="A23" s="151" t="s">
        <v>22</v>
      </c>
      <c r="B23" s="157">
        <v>40155</v>
      </c>
      <c r="C23" s="151">
        <v>179</v>
      </c>
      <c r="D23" s="151">
        <v>6</v>
      </c>
      <c r="E23" s="151">
        <v>10</v>
      </c>
      <c r="F23" s="151">
        <v>1</v>
      </c>
      <c r="G23" s="151">
        <v>11</v>
      </c>
      <c r="H23" s="151">
        <v>5</v>
      </c>
      <c r="I23" s="151">
        <f t="shared" si="0"/>
        <v>16</v>
      </c>
      <c r="J23" s="155">
        <f>(476/40)</f>
        <v>11.9</v>
      </c>
    </row>
    <row r="24" spans="1:11">
      <c r="A24" s="151" t="s">
        <v>19</v>
      </c>
      <c r="B24" s="157">
        <v>38581</v>
      </c>
      <c r="C24" s="151">
        <v>154</v>
      </c>
      <c r="D24" s="151">
        <v>6</v>
      </c>
      <c r="E24" s="151">
        <v>5</v>
      </c>
      <c r="F24" s="151">
        <v>0</v>
      </c>
      <c r="G24" s="151">
        <v>11</v>
      </c>
      <c r="H24" s="151">
        <v>4</v>
      </c>
      <c r="I24" s="151">
        <f t="shared" si="0"/>
        <v>15</v>
      </c>
      <c r="J24" s="155">
        <f>(420/40)</f>
        <v>10.5</v>
      </c>
    </row>
    <row r="25" spans="1:11">
      <c r="A25" s="151" t="s">
        <v>16</v>
      </c>
      <c r="B25" s="157">
        <v>36210</v>
      </c>
      <c r="C25" s="151">
        <v>188</v>
      </c>
      <c r="D25" s="151">
        <v>6</v>
      </c>
      <c r="E25" s="151">
        <v>8</v>
      </c>
      <c r="F25" s="151">
        <v>1</v>
      </c>
      <c r="G25" s="151">
        <v>9</v>
      </c>
      <c r="H25" s="151">
        <v>7</v>
      </c>
      <c r="I25" s="151">
        <f t="shared" si="0"/>
        <v>16</v>
      </c>
      <c r="J25" s="155">
        <v>9.4499999999999993</v>
      </c>
    </row>
    <row r="26" spans="1:11">
      <c r="A26" s="151" t="s">
        <v>18</v>
      </c>
      <c r="B26" s="157">
        <v>37316</v>
      </c>
      <c r="C26" s="151">
        <v>105</v>
      </c>
      <c r="D26" s="151">
        <v>6</v>
      </c>
      <c r="E26" s="151">
        <v>3</v>
      </c>
      <c r="F26" s="151">
        <v>3</v>
      </c>
      <c r="G26" s="151">
        <v>4</v>
      </c>
      <c r="H26" s="151">
        <v>11</v>
      </c>
      <c r="I26" s="151">
        <f t="shared" si="0"/>
        <v>15</v>
      </c>
      <c r="J26" s="155">
        <f>(430/40)</f>
        <v>10.75</v>
      </c>
    </row>
    <row r="27" spans="1:11">
      <c r="A27" s="151" t="s">
        <v>24</v>
      </c>
      <c r="B27" s="157">
        <v>44031</v>
      </c>
      <c r="C27" s="151">
        <v>192</v>
      </c>
      <c r="D27" s="151">
        <v>6</v>
      </c>
      <c r="E27" s="151">
        <v>4</v>
      </c>
      <c r="F27" s="151">
        <v>5</v>
      </c>
      <c r="G27" s="151">
        <v>15</v>
      </c>
      <c r="H27" s="151">
        <v>22</v>
      </c>
      <c r="I27" s="151">
        <f t="shared" si="0"/>
        <v>37</v>
      </c>
      <c r="J27" s="155">
        <v>31.4</v>
      </c>
      <c r="K27" s="156">
        <v>886</v>
      </c>
    </row>
    <row r="28" spans="1:11">
      <c r="A28" s="151" t="s">
        <v>20</v>
      </c>
      <c r="B28" s="157">
        <v>40482</v>
      </c>
      <c r="C28" s="151">
        <v>136.5</v>
      </c>
      <c r="D28" s="151">
        <v>6</v>
      </c>
      <c r="E28" s="151">
        <v>4</v>
      </c>
      <c r="F28" s="151">
        <v>4</v>
      </c>
      <c r="G28" s="151">
        <v>17</v>
      </c>
      <c r="H28" s="151">
        <v>0</v>
      </c>
      <c r="I28" s="151">
        <f t="shared" si="0"/>
        <v>17</v>
      </c>
      <c r="J28" s="155">
        <v>14.3</v>
      </c>
      <c r="K28" s="156">
        <v>799.5</v>
      </c>
    </row>
    <row r="29" spans="1:11">
      <c r="A29" s="151" t="s">
        <v>15</v>
      </c>
      <c r="B29" s="157">
        <v>35329</v>
      </c>
      <c r="C29" s="151">
        <v>95</v>
      </c>
      <c r="D29" s="151">
        <v>6</v>
      </c>
      <c r="E29" s="151">
        <v>3</v>
      </c>
      <c r="F29" s="151">
        <v>1</v>
      </c>
      <c r="G29" s="151">
        <v>8</v>
      </c>
      <c r="H29" s="151">
        <v>2</v>
      </c>
      <c r="I29" s="151">
        <f>(G29+H29)</f>
        <v>10</v>
      </c>
      <c r="J29" s="155">
        <f>(215/40)</f>
        <v>5.375</v>
      </c>
    </row>
    <row r="30" spans="1:11">
      <c r="A30" s="151" t="s">
        <v>372</v>
      </c>
      <c r="B30" s="157">
        <v>44234</v>
      </c>
      <c r="C30" s="151">
        <v>135</v>
      </c>
      <c r="D30" s="151">
        <v>6</v>
      </c>
      <c r="E30" s="151">
        <v>3</v>
      </c>
      <c r="F30" s="151">
        <v>1</v>
      </c>
      <c r="G30" s="151">
        <v>3</v>
      </c>
      <c r="H30" s="151">
        <v>13</v>
      </c>
      <c r="I30" s="151">
        <f>(G30+H30)</f>
        <v>16</v>
      </c>
      <c r="J30" s="155">
        <f>(398/40)</f>
        <v>9.9499999999999993</v>
      </c>
    </row>
    <row r="31" spans="1:11">
      <c r="A31" s="151" t="s">
        <v>25</v>
      </c>
      <c r="B31" s="157">
        <v>49969</v>
      </c>
      <c r="C31" s="151">
        <v>86</v>
      </c>
      <c r="D31" s="151">
        <v>6</v>
      </c>
      <c r="E31" s="151">
        <v>2</v>
      </c>
      <c r="F31" s="151">
        <v>3</v>
      </c>
      <c r="G31" s="151">
        <v>9</v>
      </c>
      <c r="H31" s="151">
        <v>10</v>
      </c>
      <c r="I31" s="151">
        <f t="shared" si="0"/>
        <v>19</v>
      </c>
      <c r="J31" s="155">
        <f>(574/40)</f>
        <v>14.35</v>
      </c>
      <c r="K31" s="156">
        <v>450</v>
      </c>
    </row>
    <row r="32" spans="1:11">
      <c r="A32" s="151" t="s">
        <v>17</v>
      </c>
      <c r="B32" s="157">
        <v>36452</v>
      </c>
      <c r="C32" s="151">
        <v>97.5</v>
      </c>
      <c r="D32" s="151">
        <v>6</v>
      </c>
      <c r="E32" s="151">
        <v>2</v>
      </c>
      <c r="F32" s="151">
        <v>1</v>
      </c>
      <c r="G32" s="151">
        <v>8</v>
      </c>
      <c r="H32" s="151">
        <v>8</v>
      </c>
      <c r="I32" s="151">
        <f t="shared" si="0"/>
        <v>16</v>
      </c>
      <c r="J32" s="155">
        <f>(374/40)</f>
        <v>9.35</v>
      </c>
    </row>
    <row r="33" spans="1:11">
      <c r="A33" s="151" t="s">
        <v>21</v>
      </c>
      <c r="B33" s="157">
        <v>39199</v>
      </c>
      <c r="C33" s="151">
        <v>137</v>
      </c>
      <c r="D33" s="151">
        <v>6</v>
      </c>
      <c r="E33" s="151">
        <v>3</v>
      </c>
      <c r="F33" s="151">
        <v>2</v>
      </c>
      <c r="G33" s="151">
        <v>3</v>
      </c>
      <c r="H33" s="151">
        <v>9</v>
      </c>
      <c r="I33" s="151">
        <f t="shared" si="0"/>
        <v>12</v>
      </c>
      <c r="J33" s="155">
        <f>(361/40)</f>
        <v>9.0250000000000004</v>
      </c>
    </row>
    <row r="34" spans="1:11">
      <c r="A34" s="151" t="s">
        <v>23</v>
      </c>
      <c r="B34" s="157">
        <v>42286</v>
      </c>
      <c r="C34" s="151">
        <v>118</v>
      </c>
      <c r="D34" s="151">
        <v>6</v>
      </c>
      <c r="E34" s="151">
        <v>3</v>
      </c>
      <c r="F34" s="151">
        <v>3</v>
      </c>
      <c r="G34" s="151">
        <v>10</v>
      </c>
      <c r="H34" s="151">
        <v>6</v>
      </c>
      <c r="I34" s="151">
        <f t="shared" si="0"/>
        <v>16</v>
      </c>
      <c r="J34" s="155">
        <f>(368/40)</f>
        <v>9.1999999999999993</v>
      </c>
      <c r="K34" s="156">
        <v>850</v>
      </c>
    </row>
    <row r="35" spans="1:11">
      <c r="A35" s="151" t="s">
        <v>26</v>
      </c>
      <c r="B35" s="157">
        <v>49343</v>
      </c>
      <c r="C35" s="151">
        <v>60</v>
      </c>
      <c r="D35" s="151">
        <v>6</v>
      </c>
      <c r="E35" s="151">
        <v>1</v>
      </c>
      <c r="F35" s="151">
        <v>4</v>
      </c>
      <c r="G35" s="151">
        <v>6</v>
      </c>
      <c r="H35" s="151">
        <v>10</v>
      </c>
      <c r="I35" s="151">
        <f t="shared" si="0"/>
        <v>16</v>
      </c>
      <c r="J35" s="155">
        <v>12.3</v>
      </c>
      <c r="K35" s="156">
        <v>340</v>
      </c>
    </row>
    <row r="36" spans="1:11" s="152" customFormat="1">
      <c r="B36" s="159"/>
      <c r="J36" s="153"/>
      <c r="K36" s="160"/>
    </row>
    <row r="37" spans="1:11">
      <c r="A37" s="150" t="s">
        <v>49</v>
      </c>
      <c r="B37" s="157"/>
    </row>
    <row r="38" spans="1:11">
      <c r="A38" s="151" t="s">
        <v>30</v>
      </c>
      <c r="B38" s="157">
        <v>60933</v>
      </c>
      <c r="C38" s="151">
        <v>94</v>
      </c>
      <c r="D38" s="151">
        <v>6</v>
      </c>
      <c r="E38" s="151">
        <v>4</v>
      </c>
      <c r="F38" s="151">
        <v>2</v>
      </c>
      <c r="G38" s="151">
        <v>12</v>
      </c>
      <c r="H38" s="151">
        <v>9</v>
      </c>
      <c r="I38" s="151">
        <f t="shared" si="0"/>
        <v>21</v>
      </c>
      <c r="J38" s="155">
        <f>(624/40)</f>
        <v>15.6</v>
      </c>
      <c r="K38" s="156">
        <v>357</v>
      </c>
    </row>
    <row r="39" spans="1:11">
      <c r="A39" s="151" t="s">
        <v>29</v>
      </c>
      <c r="B39" s="157">
        <v>61354</v>
      </c>
      <c r="C39" s="151">
        <v>253</v>
      </c>
      <c r="D39" s="151">
        <v>6</v>
      </c>
      <c r="E39" s="151">
        <v>8</v>
      </c>
      <c r="F39" s="151">
        <v>3</v>
      </c>
      <c r="G39" s="151">
        <v>21</v>
      </c>
      <c r="H39" s="151">
        <v>1</v>
      </c>
      <c r="I39" s="151">
        <f t="shared" si="0"/>
        <v>22</v>
      </c>
      <c r="J39" s="155">
        <f>(601/40)</f>
        <v>15.025</v>
      </c>
      <c r="K39" s="156">
        <v>450</v>
      </c>
    </row>
    <row r="40" spans="1:11">
      <c r="A40" s="151" t="s">
        <v>32</v>
      </c>
      <c r="B40" s="157">
        <v>64536</v>
      </c>
      <c r="C40" s="151">
        <v>94</v>
      </c>
      <c r="D40" s="151">
        <v>6</v>
      </c>
      <c r="E40" s="151">
        <v>3</v>
      </c>
      <c r="F40" s="151">
        <v>2</v>
      </c>
      <c r="G40" s="151">
        <v>3</v>
      </c>
      <c r="H40" s="151">
        <v>10</v>
      </c>
      <c r="I40" s="151">
        <f t="shared" si="0"/>
        <v>13</v>
      </c>
      <c r="J40" s="155">
        <f>(463/40)</f>
        <v>11.574999999999999</v>
      </c>
      <c r="K40" s="156">
        <v>260</v>
      </c>
    </row>
    <row r="41" spans="1:11">
      <c r="A41" s="151" t="s">
        <v>27</v>
      </c>
      <c r="B41" s="157">
        <v>55352</v>
      </c>
      <c r="C41" s="151">
        <v>216</v>
      </c>
      <c r="D41" s="151">
        <v>6</v>
      </c>
      <c r="E41" s="151">
        <v>5</v>
      </c>
      <c r="F41" s="151">
        <v>3</v>
      </c>
      <c r="G41" s="151">
        <v>7</v>
      </c>
      <c r="H41" s="151">
        <v>13</v>
      </c>
      <c r="I41" s="151">
        <f t="shared" si="0"/>
        <v>20</v>
      </c>
      <c r="J41" s="155">
        <f>(609/40)</f>
        <v>15.225</v>
      </c>
      <c r="K41" s="156">
        <v>630</v>
      </c>
    </row>
    <row r="42" spans="1:11">
      <c r="A42" s="151" t="s">
        <v>28</v>
      </c>
      <c r="B42" s="157">
        <v>59136</v>
      </c>
      <c r="C42" s="151">
        <v>312</v>
      </c>
      <c r="D42" s="151">
        <v>6</v>
      </c>
      <c r="E42" s="151">
        <v>12</v>
      </c>
      <c r="F42" s="151">
        <v>1</v>
      </c>
      <c r="G42" s="151">
        <v>14</v>
      </c>
      <c r="H42" s="151">
        <v>5</v>
      </c>
      <c r="I42" s="151">
        <v>19</v>
      </c>
      <c r="J42" s="155">
        <f>(556/40)</f>
        <v>13.9</v>
      </c>
      <c r="K42" s="156">
        <v>150</v>
      </c>
    </row>
    <row r="43" spans="1:11">
      <c r="A43" s="151" t="s">
        <v>31</v>
      </c>
      <c r="B43" s="157">
        <v>61827</v>
      </c>
      <c r="C43" s="151">
        <v>193</v>
      </c>
      <c r="D43" s="151">
        <v>6</v>
      </c>
      <c r="E43" s="151">
        <v>6</v>
      </c>
      <c r="F43" s="151">
        <v>1</v>
      </c>
      <c r="G43" s="151">
        <v>11</v>
      </c>
      <c r="H43" s="151">
        <v>13</v>
      </c>
      <c r="I43" s="151">
        <f t="shared" si="0"/>
        <v>24</v>
      </c>
      <c r="J43" s="155">
        <f>(813/40)</f>
        <v>20.324999999999999</v>
      </c>
      <c r="K43" s="156">
        <v>250</v>
      </c>
    </row>
    <row r="44" spans="1:11" s="152" customFormat="1">
      <c r="B44" s="159"/>
      <c r="J44" s="153"/>
      <c r="K44" s="160"/>
    </row>
    <row r="45" spans="1:11">
      <c r="A45" s="150" t="s">
        <v>50</v>
      </c>
      <c r="B45" s="157"/>
    </row>
    <row r="46" spans="1:11">
      <c r="A46" s="151" t="s">
        <v>35</v>
      </c>
      <c r="B46" s="157">
        <v>76708</v>
      </c>
      <c r="C46" s="151">
        <v>198</v>
      </c>
      <c r="D46" s="151">
        <v>6</v>
      </c>
      <c r="E46" s="151">
        <v>4</v>
      </c>
      <c r="F46" s="151">
        <v>7</v>
      </c>
      <c r="G46" s="151">
        <v>12</v>
      </c>
      <c r="H46" s="151">
        <v>21</v>
      </c>
      <c r="I46" s="151">
        <f t="shared" si="0"/>
        <v>33</v>
      </c>
      <c r="J46" s="155">
        <f>(1018/40)</f>
        <v>25.45</v>
      </c>
      <c r="K46" s="156">
        <v>1200</v>
      </c>
    </row>
    <row r="47" spans="1:11">
      <c r="A47" s="151" t="s">
        <v>36</v>
      </c>
      <c r="B47" s="157">
        <v>77414</v>
      </c>
      <c r="C47" s="151">
        <v>66</v>
      </c>
      <c r="D47" s="151">
        <v>6</v>
      </c>
      <c r="E47" s="151">
        <v>1</v>
      </c>
      <c r="F47" s="151">
        <v>1</v>
      </c>
      <c r="G47" s="151">
        <v>8</v>
      </c>
      <c r="H47" s="151">
        <v>13</v>
      </c>
      <c r="I47" s="151">
        <f t="shared" si="0"/>
        <v>21</v>
      </c>
      <c r="J47" s="155">
        <f>(800/40)</f>
        <v>20</v>
      </c>
      <c r="K47" s="156">
        <v>500</v>
      </c>
    </row>
    <row r="48" spans="1:11">
      <c r="A48" s="151" t="s">
        <v>33</v>
      </c>
      <c r="B48" s="157">
        <v>67845</v>
      </c>
      <c r="C48" s="151">
        <v>251</v>
      </c>
      <c r="D48" s="151">
        <v>6</v>
      </c>
      <c r="E48" s="151">
        <v>9</v>
      </c>
      <c r="F48" s="151">
        <v>3</v>
      </c>
      <c r="G48" s="151">
        <v>18</v>
      </c>
      <c r="H48" s="151">
        <v>7</v>
      </c>
      <c r="I48" s="151">
        <f t="shared" si="0"/>
        <v>25</v>
      </c>
      <c r="J48" s="155">
        <f>(721/40)</f>
        <v>18.024999999999999</v>
      </c>
      <c r="K48" s="156">
        <v>116</v>
      </c>
    </row>
    <row r="49" spans="1:11">
      <c r="A49" s="151" t="s">
        <v>34</v>
      </c>
      <c r="B49" s="157">
        <v>72890</v>
      </c>
      <c r="C49" s="151">
        <v>104</v>
      </c>
      <c r="D49" s="151">
        <v>6</v>
      </c>
      <c r="E49" s="151">
        <v>2</v>
      </c>
      <c r="F49" s="151">
        <v>7</v>
      </c>
      <c r="G49" s="151">
        <v>27</v>
      </c>
      <c r="H49" s="151">
        <v>1</v>
      </c>
      <c r="I49" s="151">
        <f t="shared" si="0"/>
        <v>28</v>
      </c>
      <c r="J49" s="155">
        <f>(1070/40)</f>
        <v>26.75</v>
      </c>
      <c r="K49" s="156">
        <v>3940</v>
      </c>
    </row>
    <row r="50" spans="1:11">
      <c r="A50" s="151" t="s">
        <v>37</v>
      </c>
      <c r="B50" s="157">
        <v>75879</v>
      </c>
      <c r="C50" s="151">
        <v>340</v>
      </c>
      <c r="D50" s="151">
        <v>6</v>
      </c>
      <c r="E50" s="151">
        <v>10</v>
      </c>
      <c r="F50" s="151">
        <v>2</v>
      </c>
      <c r="G50" s="151">
        <v>10</v>
      </c>
      <c r="H50" s="151">
        <v>21</v>
      </c>
      <c r="I50" s="151">
        <f>(G50+H50)</f>
        <v>31</v>
      </c>
      <c r="J50" s="155">
        <f>(868/40)</f>
        <v>21.7</v>
      </c>
      <c r="K50" s="156">
        <v>630</v>
      </c>
    </row>
    <row r="51" spans="1:11" s="152" customFormat="1">
      <c r="B51" s="159"/>
      <c r="J51" s="153"/>
      <c r="K51" s="160"/>
    </row>
    <row r="52" spans="1:11">
      <c r="A52" s="150" t="s">
        <v>51</v>
      </c>
      <c r="B52" s="157"/>
    </row>
    <row r="53" spans="1:11">
      <c r="A53" s="151" t="s">
        <v>39</v>
      </c>
      <c r="B53" s="157">
        <v>99698</v>
      </c>
      <c r="C53" s="151">
        <v>106</v>
      </c>
      <c r="D53" s="151">
        <v>6</v>
      </c>
      <c r="E53" s="151">
        <v>2</v>
      </c>
      <c r="F53" s="151">
        <v>3</v>
      </c>
      <c r="G53" s="151">
        <v>12</v>
      </c>
      <c r="H53" s="151">
        <v>18</v>
      </c>
      <c r="I53" s="151">
        <f t="shared" si="0"/>
        <v>30</v>
      </c>
      <c r="J53" s="155">
        <f>(1080/40)</f>
        <v>27</v>
      </c>
      <c r="K53" s="156">
        <v>3151</v>
      </c>
    </row>
    <row r="54" spans="1:11">
      <c r="A54" s="151" t="s">
        <v>38</v>
      </c>
      <c r="B54" s="157">
        <v>94461</v>
      </c>
      <c r="C54" s="151">
        <v>468</v>
      </c>
      <c r="D54" s="151">
        <v>6</v>
      </c>
      <c r="E54" s="151">
        <v>13</v>
      </c>
      <c r="F54" s="151">
        <v>2</v>
      </c>
      <c r="G54" s="151">
        <v>15</v>
      </c>
      <c r="H54" s="151">
        <v>28</v>
      </c>
      <c r="I54" s="151">
        <f t="shared" si="0"/>
        <v>43</v>
      </c>
      <c r="J54" s="155">
        <v>34.1</v>
      </c>
    </row>
    <row r="55" spans="1:11" s="152" customFormat="1">
      <c r="J55" s="153"/>
      <c r="K55" s="160"/>
    </row>
    <row r="56" spans="1:11">
      <c r="A56" s="150" t="s">
        <v>52</v>
      </c>
      <c r="B56" s="157"/>
    </row>
    <row r="57" spans="1:11">
      <c r="A57" s="151" t="s">
        <v>42</v>
      </c>
      <c r="B57" s="157">
        <v>191194</v>
      </c>
      <c r="C57" s="151">
        <v>748</v>
      </c>
      <c r="D57" s="151">
        <v>6</v>
      </c>
      <c r="E57" s="151">
        <v>21</v>
      </c>
      <c r="F57" s="151">
        <v>5</v>
      </c>
      <c r="G57" s="151">
        <v>38</v>
      </c>
      <c r="H57" s="151">
        <v>57</v>
      </c>
      <c r="I57" s="151">
        <f t="shared" si="0"/>
        <v>95</v>
      </c>
      <c r="J57" s="155">
        <f>(2722/40)</f>
        <v>68.05</v>
      </c>
      <c r="K57" s="156">
        <v>2722</v>
      </c>
    </row>
    <row r="58" spans="1:11">
      <c r="A58" s="151" t="s">
        <v>44</v>
      </c>
      <c r="B58" s="157">
        <v>222865</v>
      </c>
      <c r="C58" s="151">
        <v>579</v>
      </c>
      <c r="D58" s="151">
        <v>7</v>
      </c>
      <c r="E58" s="151">
        <v>13</v>
      </c>
      <c r="F58" s="151">
        <v>16</v>
      </c>
      <c r="G58" s="151">
        <v>19</v>
      </c>
      <c r="H58" s="151">
        <v>110</v>
      </c>
      <c r="I58" s="151">
        <f t="shared" si="0"/>
        <v>129</v>
      </c>
      <c r="J58" s="155">
        <f>(3315/40)</f>
        <v>82.875</v>
      </c>
      <c r="K58" s="156">
        <v>6495</v>
      </c>
    </row>
    <row r="59" spans="1:11">
      <c r="A59" s="151" t="s">
        <v>43</v>
      </c>
      <c r="B59" s="157">
        <v>189409</v>
      </c>
      <c r="C59" s="151">
        <v>422</v>
      </c>
      <c r="D59" s="151">
        <v>6</v>
      </c>
      <c r="E59" s="151">
        <v>8</v>
      </c>
      <c r="F59" s="151">
        <v>7</v>
      </c>
      <c r="G59" s="151">
        <v>17</v>
      </c>
      <c r="H59" s="151">
        <v>57</v>
      </c>
      <c r="I59" s="151">
        <f t="shared" si="0"/>
        <v>74</v>
      </c>
      <c r="J59" s="155">
        <f>(2712/40)</f>
        <v>67.8</v>
      </c>
    </row>
    <row r="60" spans="1:11">
      <c r="A60" s="151" t="s">
        <v>45</v>
      </c>
      <c r="B60" s="157">
        <v>249495</v>
      </c>
      <c r="C60" s="151">
        <v>772</v>
      </c>
      <c r="D60" s="151">
        <v>7</v>
      </c>
      <c r="E60" s="151">
        <v>15</v>
      </c>
      <c r="F60" s="151">
        <v>11</v>
      </c>
      <c r="G60" s="151">
        <v>23</v>
      </c>
      <c r="H60" s="151">
        <v>106</v>
      </c>
      <c r="I60" s="151">
        <f t="shared" si="0"/>
        <v>129</v>
      </c>
      <c r="J60" s="155">
        <f>(3489/40)</f>
        <v>87.224999999999994</v>
      </c>
      <c r="K60" s="156">
        <v>1500</v>
      </c>
    </row>
    <row r="61" spans="1:11">
      <c r="A61" s="151" t="s">
        <v>41</v>
      </c>
      <c r="B61" s="157">
        <v>152405</v>
      </c>
      <c r="C61" s="151">
        <v>455</v>
      </c>
      <c r="D61" s="151">
        <v>6</v>
      </c>
      <c r="E61" s="151">
        <v>8</v>
      </c>
      <c r="F61" s="151">
        <v>12</v>
      </c>
      <c r="G61" s="151">
        <v>14</v>
      </c>
      <c r="H61" s="151">
        <v>86</v>
      </c>
      <c r="I61" s="151">
        <f t="shared" si="0"/>
        <v>100</v>
      </c>
      <c r="J61" s="155">
        <f>(2621/40)</f>
        <v>65.525000000000006</v>
      </c>
      <c r="K61" s="156">
        <v>17548</v>
      </c>
    </row>
    <row r="62" spans="1:11">
      <c r="A62" s="151" t="s">
        <v>40</v>
      </c>
      <c r="B62" s="157">
        <v>100080</v>
      </c>
      <c r="C62" s="151">
        <v>433</v>
      </c>
      <c r="D62" s="151">
        <v>6</v>
      </c>
      <c r="E62" s="151">
        <v>13</v>
      </c>
      <c r="F62" s="151">
        <v>4</v>
      </c>
      <c r="G62" s="151">
        <v>23</v>
      </c>
      <c r="H62" s="151">
        <v>2</v>
      </c>
      <c r="I62" s="151">
        <f t="shared" si="0"/>
        <v>25</v>
      </c>
      <c r="J62" s="155">
        <v>20.100000000000001</v>
      </c>
      <c r="K62" s="156">
        <v>3742</v>
      </c>
    </row>
    <row r="63" spans="1:11" s="152" customFormat="1">
      <c r="J63" s="153"/>
      <c r="K63" s="160"/>
    </row>
    <row r="64" spans="1:11">
      <c r="A64" s="150" t="s">
        <v>56</v>
      </c>
    </row>
    <row r="65" spans="1:11">
      <c r="A65" s="151" t="s">
        <v>53</v>
      </c>
      <c r="B65" s="157">
        <v>3677</v>
      </c>
      <c r="C65" s="151">
        <v>40</v>
      </c>
      <c r="D65" s="151">
        <v>6</v>
      </c>
      <c r="E65" s="151">
        <v>1</v>
      </c>
      <c r="F65" s="151">
        <v>0</v>
      </c>
      <c r="G65" s="151">
        <v>1</v>
      </c>
      <c r="H65" s="151">
        <v>5</v>
      </c>
      <c r="I65" s="151">
        <f t="shared" si="0"/>
        <v>6</v>
      </c>
      <c r="J65" s="155">
        <v>2.7</v>
      </c>
      <c r="K65" s="156">
        <v>200</v>
      </c>
    </row>
    <row r="66" spans="1:11">
      <c r="A66" s="151" t="s">
        <v>54</v>
      </c>
      <c r="B66" s="157">
        <v>17320</v>
      </c>
      <c r="C66" s="151">
        <v>54</v>
      </c>
      <c r="D66" s="151">
        <v>6</v>
      </c>
      <c r="E66" s="151">
        <v>1</v>
      </c>
      <c r="F66" s="151">
        <v>0</v>
      </c>
      <c r="G66" s="151">
        <v>2</v>
      </c>
      <c r="H66" s="151">
        <v>6</v>
      </c>
      <c r="I66" s="151">
        <f t="shared" si="0"/>
        <v>8</v>
      </c>
      <c r="J66" s="155">
        <v>5.7</v>
      </c>
      <c r="K66" s="156">
        <v>1012</v>
      </c>
    </row>
    <row r="67" spans="1:11" s="152" customFormat="1">
      <c r="J67" s="153"/>
      <c r="K67" s="160"/>
    </row>
    <row r="68" spans="1:11">
      <c r="A68" s="150" t="s">
        <v>55</v>
      </c>
      <c r="B68" s="161">
        <f>SUM(B4:B63)</f>
        <v>2854020</v>
      </c>
      <c r="C68" s="150">
        <f t="shared" ref="C68:I68" si="1">SUM(C4:C67)</f>
        <v>8890.5</v>
      </c>
      <c r="D68" s="150">
        <f t="shared" si="1"/>
        <v>292</v>
      </c>
      <c r="E68" s="150">
        <f t="shared" si="1"/>
        <v>241</v>
      </c>
      <c r="F68" s="150">
        <f t="shared" si="1"/>
        <v>128</v>
      </c>
      <c r="G68" s="150">
        <f t="shared" si="1"/>
        <v>476</v>
      </c>
      <c r="H68" s="150">
        <f t="shared" si="1"/>
        <v>754</v>
      </c>
      <c r="I68" s="150">
        <f t="shared" si="1"/>
        <v>1230</v>
      </c>
      <c r="J68" s="162">
        <f>SUM(J4:J66)</f>
        <v>903.17499999999995</v>
      </c>
      <c r="K68" s="163">
        <f>SUM(K4:K67)</f>
        <v>53796.5</v>
      </c>
    </row>
    <row r="70" spans="1:11">
      <c r="A70" s="151" t="s">
        <v>732</v>
      </c>
    </row>
    <row r="71" spans="1:11">
      <c r="A71" s="151" t="s">
        <v>622</v>
      </c>
    </row>
    <row r="73" spans="1:11">
      <c r="A73" s="151" t="s">
        <v>731</v>
      </c>
    </row>
  </sheetData>
  <phoneticPr fontId="0" type="noConversion"/>
  <printOptions horizontalCentered="1"/>
  <pageMargins left="0.75" right="0.75" top="0.75" bottom="0.75" header="0.5" footer="0.5"/>
  <pageSetup scale="34" orientation="landscape" horizontalDpi="4294967293" r:id="rId1"/>
  <headerFooter alignWithMargins="0">
    <oddHeader>&amp;C&amp;"Arial,Bold"&amp;26Public Library System Operations FY03</oddHeader>
    <oddFooter>&amp;L&amp;22Mississippi Public Library Statistics, FY03, Public Library Operations&amp;R&amp;22Page 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56"/>
  <sheetViews>
    <sheetView zoomScaleNormal="100" workbookViewId="0">
      <selection activeCell="D12" sqref="D12"/>
    </sheetView>
  </sheetViews>
  <sheetFormatPr defaultRowHeight="12.75"/>
  <cols>
    <col min="1" max="1" width="56.7109375" bestFit="1" customWidth="1"/>
    <col min="2" max="2" width="13.42578125" style="16" bestFit="1" customWidth="1"/>
    <col min="3" max="3" width="14.85546875" style="23" bestFit="1" customWidth="1"/>
    <col min="4" max="4" width="9.7109375" style="1" bestFit="1" customWidth="1"/>
    <col min="5" max="5" width="14" style="16" bestFit="1" customWidth="1"/>
    <col min="6" max="6" width="11.85546875" style="23" bestFit="1" customWidth="1"/>
    <col min="7" max="7" width="10.5703125" style="1" customWidth="1"/>
    <col min="8" max="8" width="11.28515625" style="1" bestFit="1" customWidth="1"/>
  </cols>
  <sheetData>
    <row r="1" spans="1:8">
      <c r="B1" s="5" t="s">
        <v>220</v>
      </c>
      <c r="C1" s="21" t="s">
        <v>256</v>
      </c>
      <c r="D1" s="8" t="s">
        <v>221</v>
      </c>
      <c r="E1" s="5" t="s">
        <v>222</v>
      </c>
      <c r="F1" s="21" t="s">
        <v>255</v>
      </c>
      <c r="G1" s="11" t="s">
        <v>223</v>
      </c>
      <c r="H1" s="8" t="s">
        <v>224</v>
      </c>
    </row>
    <row r="2" spans="1:8">
      <c r="A2" s="2" t="s">
        <v>139</v>
      </c>
      <c r="B2" s="5"/>
      <c r="C2" s="22"/>
      <c r="D2" s="8" t="s">
        <v>225</v>
      </c>
      <c r="E2" s="5"/>
      <c r="F2" s="24"/>
      <c r="G2" s="11"/>
      <c r="H2" s="8" t="s">
        <v>225</v>
      </c>
    </row>
    <row r="4" spans="1:8" ht="13.5" thickBot="1">
      <c r="A4" s="13" t="s">
        <v>0</v>
      </c>
      <c r="B4" s="16" t="s">
        <v>61</v>
      </c>
      <c r="C4" s="23">
        <v>0</v>
      </c>
      <c r="D4" s="1">
        <v>74025</v>
      </c>
      <c r="H4" s="15">
        <f>SUM(D4,G4)</f>
        <v>74025</v>
      </c>
    </row>
    <row r="5" spans="1:8" ht="14.25" thickTop="1" thickBot="1">
      <c r="A5" s="14" t="s">
        <v>53</v>
      </c>
      <c r="B5" s="16" t="s">
        <v>137</v>
      </c>
      <c r="C5" s="23">
        <v>0</v>
      </c>
      <c r="D5" s="1">
        <v>15400</v>
      </c>
      <c r="H5" s="17">
        <v>15400</v>
      </c>
    </row>
    <row r="6" spans="1:8" ht="14.25" thickTop="1" thickBot="1">
      <c r="A6" s="14" t="s">
        <v>22</v>
      </c>
      <c r="B6" s="16" t="s">
        <v>62</v>
      </c>
      <c r="C6" s="23">
        <v>0</v>
      </c>
      <c r="D6" s="1">
        <v>280000</v>
      </c>
      <c r="E6" s="16" t="s">
        <v>229</v>
      </c>
      <c r="F6" s="23">
        <v>0</v>
      </c>
      <c r="G6" s="1">
        <v>144000</v>
      </c>
      <c r="H6" s="15">
        <f>SUM(D6,G6,G7,G8)</f>
        <v>461400</v>
      </c>
    </row>
    <row r="7" spans="1:8" ht="13.5" thickTop="1">
      <c r="E7" s="16" t="s">
        <v>230</v>
      </c>
      <c r="F7" s="23">
        <v>0</v>
      </c>
      <c r="G7" s="1">
        <v>20400</v>
      </c>
    </row>
    <row r="8" spans="1:8">
      <c r="E8" s="16" t="s">
        <v>231</v>
      </c>
      <c r="F8" s="23">
        <v>0</v>
      </c>
      <c r="G8" s="1">
        <v>17000</v>
      </c>
    </row>
    <row r="9" spans="1:8" ht="13.5" thickBot="1">
      <c r="A9" s="13" t="s">
        <v>12</v>
      </c>
      <c r="B9" s="16" t="s">
        <v>70</v>
      </c>
      <c r="C9" s="23">
        <v>0</v>
      </c>
      <c r="D9" s="1">
        <v>190500</v>
      </c>
      <c r="E9" s="16" t="s">
        <v>232</v>
      </c>
      <c r="F9" s="23">
        <v>2.76</v>
      </c>
      <c r="G9" s="1">
        <v>213714</v>
      </c>
      <c r="H9" s="15">
        <f>SUM(D9,G9)</f>
        <v>404214</v>
      </c>
    </row>
    <row r="10" spans="1:8" ht="14.25" thickTop="1" thickBot="1">
      <c r="A10" s="14" t="s">
        <v>2</v>
      </c>
      <c r="B10" s="16" t="s">
        <v>64</v>
      </c>
      <c r="C10" s="23">
        <v>0</v>
      </c>
      <c r="D10" s="1">
        <v>55772</v>
      </c>
      <c r="E10" s="16" t="s">
        <v>233</v>
      </c>
      <c r="F10" s="23">
        <v>0</v>
      </c>
      <c r="G10" s="1">
        <v>975</v>
      </c>
      <c r="H10" s="17">
        <f>SUM(D10,G10,G11)</f>
        <v>57722</v>
      </c>
    </row>
    <row r="11" spans="1:8" ht="13.5" thickTop="1">
      <c r="A11" s="2"/>
      <c r="E11" s="16" t="s">
        <v>234</v>
      </c>
      <c r="F11" s="23">
        <v>0</v>
      </c>
      <c r="G11" s="1">
        <v>975</v>
      </c>
    </row>
    <row r="12" spans="1:8" ht="13.5" thickBot="1">
      <c r="A12" s="13" t="s">
        <v>42</v>
      </c>
      <c r="B12" s="16" t="s">
        <v>117</v>
      </c>
      <c r="C12" s="23">
        <v>0</v>
      </c>
      <c r="D12" s="1">
        <v>1163783</v>
      </c>
      <c r="E12" s="16" t="s">
        <v>235</v>
      </c>
      <c r="F12" s="23">
        <v>0</v>
      </c>
      <c r="G12" s="1">
        <v>1447</v>
      </c>
      <c r="H12" s="15">
        <f>SUM(D12:D24,G12:G25)</f>
        <v>1591354</v>
      </c>
    </row>
    <row r="13" spans="1:8" ht="13.5" thickTop="1">
      <c r="A13" s="2"/>
      <c r="E13" s="16" t="s">
        <v>236</v>
      </c>
      <c r="F13" s="23">
        <v>0</v>
      </c>
      <c r="G13" s="1">
        <v>500</v>
      </c>
    </row>
    <row r="14" spans="1:8">
      <c r="A14" s="2"/>
      <c r="E14" s="16" t="s">
        <v>237</v>
      </c>
      <c r="F14" s="23">
        <v>0</v>
      </c>
      <c r="G14" s="1">
        <v>500</v>
      </c>
    </row>
    <row r="15" spans="1:8">
      <c r="A15" s="2"/>
      <c r="E15" s="16" t="s">
        <v>238</v>
      </c>
      <c r="F15" s="23">
        <v>0</v>
      </c>
      <c r="G15" s="1">
        <v>4000</v>
      </c>
    </row>
    <row r="16" spans="1:8">
      <c r="A16" s="2"/>
      <c r="E16" s="16" t="s">
        <v>239</v>
      </c>
      <c r="F16" s="23">
        <v>0</v>
      </c>
      <c r="G16" s="1">
        <v>4281</v>
      </c>
    </row>
    <row r="17" spans="1:8">
      <c r="A17" s="2"/>
      <c r="B17" s="16" t="s">
        <v>118</v>
      </c>
      <c r="C17" s="23">
        <v>0</v>
      </c>
      <c r="D17" s="1">
        <v>133120</v>
      </c>
      <c r="E17" s="16" t="s">
        <v>240</v>
      </c>
      <c r="F17" s="23">
        <v>0</v>
      </c>
      <c r="G17" s="1">
        <v>8580</v>
      </c>
    </row>
    <row r="18" spans="1:8">
      <c r="A18" s="2"/>
      <c r="E18" s="16" t="s">
        <v>241</v>
      </c>
      <c r="F18" s="23">
        <v>0</v>
      </c>
      <c r="G18" s="1">
        <v>5000</v>
      </c>
    </row>
    <row r="19" spans="1:8">
      <c r="A19" s="2"/>
      <c r="E19" s="16" t="s">
        <v>242</v>
      </c>
      <c r="F19" s="23">
        <v>0</v>
      </c>
      <c r="G19" s="1">
        <v>1500</v>
      </c>
    </row>
    <row r="20" spans="1:8">
      <c r="A20" s="2"/>
      <c r="E20" s="16" t="s">
        <v>243</v>
      </c>
      <c r="F20" s="23">
        <v>0</v>
      </c>
      <c r="G20" s="1">
        <v>500</v>
      </c>
    </row>
    <row r="21" spans="1:8">
      <c r="A21" s="2"/>
      <c r="B21" s="16" t="s">
        <v>120</v>
      </c>
      <c r="C21" s="23">
        <v>0</v>
      </c>
      <c r="D21" s="1">
        <v>121408</v>
      </c>
      <c r="E21" s="16" t="s">
        <v>244</v>
      </c>
      <c r="F21" s="23">
        <v>0</v>
      </c>
      <c r="G21" s="1">
        <v>13800</v>
      </c>
    </row>
    <row r="22" spans="1:8">
      <c r="A22" s="2"/>
      <c r="E22" s="16" t="s">
        <v>245</v>
      </c>
      <c r="F22" s="23">
        <v>0</v>
      </c>
      <c r="G22" s="1">
        <v>22205</v>
      </c>
    </row>
    <row r="23" spans="1:8">
      <c r="A23" s="2"/>
      <c r="E23" s="16" t="s">
        <v>246</v>
      </c>
      <c r="F23" s="23">
        <v>0</v>
      </c>
      <c r="G23" s="1">
        <v>500</v>
      </c>
    </row>
    <row r="24" spans="1:8">
      <c r="A24" s="2"/>
      <c r="B24" s="16" t="s">
        <v>121</v>
      </c>
      <c r="C24" s="23">
        <v>0</v>
      </c>
      <c r="D24" s="1">
        <v>99230</v>
      </c>
      <c r="E24" s="16" t="s">
        <v>247</v>
      </c>
      <c r="F24" s="23">
        <v>0</v>
      </c>
      <c r="G24" s="1">
        <v>5000</v>
      </c>
    </row>
    <row r="25" spans="1:8">
      <c r="A25" s="2"/>
      <c r="E25" s="16" t="s">
        <v>248</v>
      </c>
      <c r="F25" s="23">
        <v>0</v>
      </c>
      <c r="G25" s="1">
        <v>6000</v>
      </c>
    </row>
    <row r="26" spans="1:8" ht="13.5" thickBot="1">
      <c r="A26" s="13" t="s">
        <v>226</v>
      </c>
      <c r="B26" s="16" t="s">
        <v>100</v>
      </c>
      <c r="C26" s="23">
        <v>0</v>
      </c>
      <c r="D26" s="1">
        <v>291305</v>
      </c>
      <c r="E26" s="16" t="s">
        <v>249</v>
      </c>
      <c r="F26" s="23">
        <v>0</v>
      </c>
      <c r="G26" s="1">
        <v>216089</v>
      </c>
      <c r="H26" s="15">
        <f>SUM(D26,G26)</f>
        <v>507394</v>
      </c>
    </row>
    <row r="27" spans="1:8" ht="14.25" thickTop="1" thickBot="1">
      <c r="A27" s="14" t="s">
        <v>19</v>
      </c>
      <c r="B27" s="16" t="s">
        <v>71</v>
      </c>
      <c r="C27" s="23">
        <v>0</v>
      </c>
      <c r="D27" s="1">
        <v>92000</v>
      </c>
      <c r="E27" s="16" t="s">
        <v>250</v>
      </c>
      <c r="F27" s="23">
        <v>0</v>
      </c>
      <c r="G27" s="1">
        <v>4000</v>
      </c>
      <c r="H27" s="17">
        <f>SUM(D27:D31,G27:G31)</f>
        <v>202135</v>
      </c>
    </row>
    <row r="28" spans="1:8" ht="13.5" thickTop="1">
      <c r="A28" s="2"/>
      <c r="E28" s="16" t="s">
        <v>251</v>
      </c>
      <c r="F28" s="23">
        <v>2.15</v>
      </c>
      <c r="G28" s="1">
        <v>28128</v>
      </c>
    </row>
    <row r="29" spans="1:8">
      <c r="A29" s="2"/>
      <c r="E29" s="16" t="s">
        <v>252</v>
      </c>
      <c r="F29" s="23">
        <v>0</v>
      </c>
      <c r="G29" s="1">
        <v>28000</v>
      </c>
    </row>
    <row r="30" spans="1:8">
      <c r="A30" s="2"/>
      <c r="E30" s="16" t="s">
        <v>253</v>
      </c>
      <c r="F30" s="23">
        <v>0</v>
      </c>
      <c r="G30" s="1">
        <v>5042</v>
      </c>
    </row>
    <row r="31" spans="1:8">
      <c r="A31" s="2"/>
      <c r="B31" s="16" t="s">
        <v>88</v>
      </c>
      <c r="C31" s="23">
        <v>1.2</v>
      </c>
      <c r="D31" s="1">
        <v>39965</v>
      </c>
      <c r="E31" s="16" t="s">
        <v>254</v>
      </c>
      <c r="F31" s="23">
        <v>0</v>
      </c>
      <c r="G31" s="1">
        <v>5000</v>
      </c>
    </row>
    <row r="32" spans="1:8" ht="13.5" thickBot="1">
      <c r="A32" s="13" t="s">
        <v>29</v>
      </c>
      <c r="B32" s="16" t="s">
        <v>63</v>
      </c>
      <c r="C32" s="23">
        <v>1</v>
      </c>
      <c r="D32" s="1">
        <v>62421</v>
      </c>
      <c r="E32" s="16" t="s">
        <v>257</v>
      </c>
      <c r="F32" s="23">
        <v>0</v>
      </c>
      <c r="G32" s="1">
        <v>46560</v>
      </c>
      <c r="H32" s="15">
        <f>SUM(D32:D36,G32:G37)</f>
        <v>359622</v>
      </c>
    </row>
    <row r="33" spans="1:8" ht="13.5" thickTop="1">
      <c r="A33" s="2"/>
      <c r="E33" s="16" t="s">
        <v>258</v>
      </c>
      <c r="F33" s="23">
        <v>0</v>
      </c>
      <c r="G33" s="1">
        <v>28132</v>
      </c>
    </row>
    <row r="34" spans="1:8">
      <c r="A34" s="2"/>
      <c r="E34" s="16" t="s">
        <v>259</v>
      </c>
      <c r="F34" s="23">
        <v>0</v>
      </c>
      <c r="G34" s="1">
        <v>14339</v>
      </c>
    </row>
    <row r="35" spans="1:8">
      <c r="A35" s="2"/>
      <c r="B35" s="16" t="s">
        <v>65</v>
      </c>
      <c r="C35" s="23">
        <v>0</v>
      </c>
      <c r="D35" s="1">
        <v>55050</v>
      </c>
      <c r="E35" s="16" t="s">
        <v>260</v>
      </c>
      <c r="F35" s="23">
        <v>0</v>
      </c>
      <c r="G35" s="1">
        <v>4620</v>
      </c>
    </row>
    <row r="36" spans="1:8">
      <c r="A36" s="2"/>
      <c r="B36" s="16" t="s">
        <v>114</v>
      </c>
      <c r="C36" s="23">
        <v>1.25</v>
      </c>
      <c r="D36" s="1">
        <v>140000</v>
      </c>
      <c r="E36" s="16" t="s">
        <v>114</v>
      </c>
      <c r="F36" s="23">
        <v>0</v>
      </c>
      <c r="G36" s="1">
        <v>6000</v>
      </c>
    </row>
    <row r="37" spans="1:8">
      <c r="A37" s="2"/>
      <c r="E37" s="16" t="s">
        <v>261</v>
      </c>
      <c r="F37" s="23">
        <v>0</v>
      </c>
      <c r="G37" s="1">
        <v>2500</v>
      </c>
    </row>
    <row r="38" spans="1:8" ht="13.5" thickBot="1">
      <c r="A38" s="13" t="s">
        <v>227</v>
      </c>
      <c r="B38" s="16" t="s">
        <v>68</v>
      </c>
      <c r="C38" s="23">
        <v>0</v>
      </c>
      <c r="D38" s="1">
        <v>80000</v>
      </c>
      <c r="E38" s="16" t="s">
        <v>262</v>
      </c>
      <c r="F38" s="23">
        <v>0</v>
      </c>
      <c r="G38" s="1">
        <v>4726</v>
      </c>
      <c r="H38" s="15">
        <f>SUM(D38:D43,G38:G43)</f>
        <v>193185</v>
      </c>
    </row>
    <row r="39" spans="1:8" ht="13.5" thickTop="1">
      <c r="A39" s="2"/>
      <c r="E39" s="16" t="s">
        <v>263</v>
      </c>
      <c r="F39" s="23">
        <v>0</v>
      </c>
      <c r="G39" s="1">
        <v>1945</v>
      </c>
    </row>
    <row r="40" spans="1:8">
      <c r="A40" s="2"/>
      <c r="E40" s="16" t="s">
        <v>116</v>
      </c>
      <c r="F40" s="23">
        <v>0</v>
      </c>
      <c r="G40" s="1">
        <v>17949</v>
      </c>
    </row>
    <row r="41" spans="1:8">
      <c r="A41" s="2"/>
      <c r="E41" s="16" t="s">
        <v>264</v>
      </c>
      <c r="F41" s="23">
        <v>0</v>
      </c>
      <c r="G41" s="1">
        <v>933</v>
      </c>
    </row>
    <row r="42" spans="1:8">
      <c r="A42" s="2"/>
      <c r="E42" s="16" t="s">
        <v>265</v>
      </c>
      <c r="F42" s="23">
        <v>0</v>
      </c>
      <c r="G42" s="1">
        <v>3827</v>
      </c>
    </row>
    <row r="43" spans="1:8">
      <c r="A43" s="2"/>
      <c r="B43" s="16" t="s">
        <v>87</v>
      </c>
      <c r="C43" s="23">
        <v>0</v>
      </c>
      <c r="D43" s="1">
        <v>76455</v>
      </c>
      <c r="E43" s="16" t="s">
        <v>266</v>
      </c>
      <c r="F43" s="23">
        <v>0</v>
      </c>
      <c r="G43" s="1">
        <v>7350</v>
      </c>
    </row>
    <row r="44" spans="1:8" ht="13.5" thickBot="1">
      <c r="A44" s="13" t="s">
        <v>9</v>
      </c>
      <c r="B44" s="16" t="s">
        <v>78</v>
      </c>
      <c r="C44" s="23">
        <v>1.43</v>
      </c>
      <c r="D44" s="1">
        <v>118999</v>
      </c>
      <c r="E44" s="16" t="s">
        <v>78</v>
      </c>
      <c r="F44" s="23">
        <v>0</v>
      </c>
      <c r="G44" s="1">
        <v>85000</v>
      </c>
      <c r="H44" s="15">
        <f>SUM(D44,G44)</f>
        <v>203999</v>
      </c>
    </row>
    <row r="45" spans="1:8" ht="14.25" thickTop="1" thickBot="1">
      <c r="A45" s="14" t="s">
        <v>44</v>
      </c>
      <c r="B45" s="16" t="s">
        <v>73</v>
      </c>
      <c r="C45" s="23">
        <v>0</v>
      </c>
      <c r="D45" s="1">
        <v>895000</v>
      </c>
      <c r="E45" s="16" t="s">
        <v>267</v>
      </c>
      <c r="F45" s="23">
        <v>1.5</v>
      </c>
      <c r="G45" s="1">
        <v>71555</v>
      </c>
      <c r="H45" s="17">
        <f>SUM(D45:D55,G46:G55)</f>
        <v>2566421</v>
      </c>
    </row>
    <row r="46" spans="1:8" ht="13.5" thickTop="1">
      <c r="A46" s="2"/>
      <c r="E46" s="16" t="s">
        <v>268</v>
      </c>
      <c r="F46" s="23">
        <v>0</v>
      </c>
      <c r="G46" s="1">
        <v>75000</v>
      </c>
    </row>
    <row r="47" spans="1:8">
      <c r="A47" s="2"/>
      <c r="E47" s="16" t="s">
        <v>269</v>
      </c>
      <c r="F47" s="23">
        <v>0</v>
      </c>
      <c r="G47" s="1">
        <v>94378</v>
      </c>
    </row>
    <row r="48" spans="1:8">
      <c r="A48" s="2"/>
      <c r="E48" s="16" t="s">
        <v>270</v>
      </c>
      <c r="F48" s="23">
        <v>7.4999999999999997E-2</v>
      </c>
      <c r="G48" s="1">
        <v>143495</v>
      </c>
    </row>
    <row r="49" spans="1:8">
      <c r="A49" s="2"/>
      <c r="B49" s="16" t="s">
        <v>92</v>
      </c>
      <c r="C49" s="23">
        <v>0</v>
      </c>
      <c r="D49" s="1">
        <v>293000</v>
      </c>
      <c r="E49" s="16" t="s">
        <v>271</v>
      </c>
      <c r="F49" s="23">
        <v>2</v>
      </c>
      <c r="G49" s="1">
        <v>180079</v>
      </c>
    </row>
    <row r="50" spans="1:8">
      <c r="A50" s="2"/>
      <c r="B50" s="16" t="s">
        <v>110</v>
      </c>
      <c r="C50" s="23">
        <v>0</v>
      </c>
      <c r="D50" s="1">
        <v>268536</v>
      </c>
      <c r="E50" s="16" t="s">
        <v>272</v>
      </c>
      <c r="F50" s="23">
        <v>0</v>
      </c>
      <c r="G50" s="1">
        <v>147833</v>
      </c>
    </row>
    <row r="51" spans="1:8">
      <c r="A51" s="2"/>
      <c r="E51" s="16" t="s">
        <v>273</v>
      </c>
      <c r="F51" s="23">
        <v>0</v>
      </c>
      <c r="G51" s="1">
        <v>2500</v>
      </c>
    </row>
    <row r="52" spans="1:8">
      <c r="A52" s="2"/>
      <c r="E52" s="16" t="s">
        <v>274</v>
      </c>
      <c r="F52" s="23">
        <v>0</v>
      </c>
      <c r="G52" s="1">
        <v>7700</v>
      </c>
    </row>
    <row r="53" spans="1:8">
      <c r="A53" s="2"/>
      <c r="B53" s="16" t="s">
        <v>125</v>
      </c>
      <c r="C53" s="23">
        <v>0</v>
      </c>
      <c r="D53" s="1">
        <v>138400</v>
      </c>
      <c r="E53" s="16" t="s">
        <v>275</v>
      </c>
      <c r="F53" s="23">
        <v>0</v>
      </c>
      <c r="G53" s="1">
        <v>7000</v>
      </c>
    </row>
    <row r="54" spans="1:8">
      <c r="A54" s="2"/>
      <c r="E54" s="16" t="s">
        <v>276</v>
      </c>
      <c r="F54" s="23">
        <v>0</v>
      </c>
      <c r="G54" s="1">
        <v>78000</v>
      </c>
    </row>
    <row r="55" spans="1:8">
      <c r="A55" s="2"/>
      <c r="B55" s="16" t="s">
        <v>128</v>
      </c>
      <c r="C55" s="23">
        <v>0</v>
      </c>
      <c r="D55" s="1">
        <v>208000</v>
      </c>
      <c r="E55" s="16" t="s">
        <v>128</v>
      </c>
      <c r="F55" s="23">
        <v>0</v>
      </c>
      <c r="G55" s="1">
        <v>27500</v>
      </c>
    </row>
    <row r="56" spans="1:8" ht="13.5" thickBot="1">
      <c r="A56" s="13" t="s">
        <v>18</v>
      </c>
      <c r="B56" s="16" t="s">
        <v>98</v>
      </c>
      <c r="C56" s="23">
        <v>0</v>
      </c>
      <c r="D56" s="1">
        <v>169652</v>
      </c>
      <c r="E56" s="16" t="s">
        <v>277</v>
      </c>
      <c r="F56" s="23">
        <v>0</v>
      </c>
      <c r="G56" s="1">
        <v>174217</v>
      </c>
      <c r="H56" s="15">
        <f>SUM(D56,G56)</f>
        <v>343869</v>
      </c>
    </row>
    <row r="57" spans="1:8" ht="14.25" thickTop="1" thickBot="1">
      <c r="A57" s="14" t="s">
        <v>24</v>
      </c>
      <c r="B57" s="16" t="s">
        <v>79</v>
      </c>
      <c r="C57" s="23">
        <v>2.78</v>
      </c>
      <c r="D57" s="1">
        <v>793240</v>
      </c>
      <c r="E57" s="16" t="s">
        <v>278</v>
      </c>
      <c r="F57" s="23">
        <v>2.67</v>
      </c>
      <c r="G57" s="1">
        <v>188562</v>
      </c>
      <c r="H57" s="17">
        <f>SUM(D57,G57:G58)</f>
        <v>1071012</v>
      </c>
    </row>
    <row r="58" spans="1:8" ht="13.5" thickTop="1">
      <c r="A58" s="2"/>
      <c r="E58" s="16" t="s">
        <v>279</v>
      </c>
      <c r="F58" s="23">
        <v>2</v>
      </c>
      <c r="G58" s="1">
        <v>89210</v>
      </c>
    </row>
    <row r="59" spans="1:8" ht="13.5" thickBot="1">
      <c r="A59" s="13" t="s">
        <v>4</v>
      </c>
      <c r="B59" s="16" t="s">
        <v>67</v>
      </c>
      <c r="C59" s="23">
        <v>0</v>
      </c>
      <c r="D59" s="1">
        <v>45000</v>
      </c>
      <c r="E59" s="16" t="s">
        <v>280</v>
      </c>
      <c r="F59" s="23">
        <v>0</v>
      </c>
      <c r="G59" s="1">
        <v>30500</v>
      </c>
      <c r="H59" s="15">
        <f>SUM(D59+G59)</f>
        <v>75500</v>
      </c>
    </row>
    <row r="60" spans="1:8" ht="14.25" thickTop="1" thickBot="1">
      <c r="A60" s="14" t="s">
        <v>43</v>
      </c>
      <c r="B60" s="16" t="s">
        <v>80</v>
      </c>
      <c r="C60" s="23">
        <v>0</v>
      </c>
      <c r="D60" s="1">
        <v>975941</v>
      </c>
      <c r="E60" s="16" t="s">
        <v>281</v>
      </c>
      <c r="F60" s="23">
        <v>0</v>
      </c>
      <c r="G60" s="1">
        <v>785000</v>
      </c>
      <c r="H60" s="18">
        <f>SUM(D60,G60:G63)</f>
        <v>2437706</v>
      </c>
    </row>
    <row r="61" spans="1:8" ht="13.5" thickTop="1">
      <c r="A61" s="2"/>
      <c r="E61" s="16" t="s">
        <v>282</v>
      </c>
      <c r="F61" s="23">
        <v>0.08</v>
      </c>
      <c r="G61" s="1">
        <v>499765</v>
      </c>
    </row>
    <row r="62" spans="1:8">
      <c r="A62" s="2"/>
      <c r="E62" s="16" t="s">
        <v>283</v>
      </c>
      <c r="F62" s="23">
        <v>0</v>
      </c>
      <c r="G62" s="1">
        <v>70000</v>
      </c>
    </row>
    <row r="63" spans="1:8">
      <c r="A63" s="2"/>
      <c r="E63" s="16" t="s">
        <v>284</v>
      </c>
      <c r="F63" s="23">
        <v>0</v>
      </c>
      <c r="G63" s="1">
        <v>107000</v>
      </c>
    </row>
    <row r="64" spans="1:8" ht="13.5" thickBot="1">
      <c r="A64" s="13" t="s">
        <v>3</v>
      </c>
      <c r="B64" s="38" t="s">
        <v>83</v>
      </c>
      <c r="C64" s="23">
        <v>0</v>
      </c>
      <c r="D64" s="1">
        <v>40000</v>
      </c>
      <c r="E64" s="16" t="s">
        <v>286</v>
      </c>
      <c r="F64" s="23">
        <v>0</v>
      </c>
      <c r="G64" s="1">
        <v>15500</v>
      </c>
      <c r="H64" s="15">
        <f>SUM(D64,G64:G65)</f>
        <v>57500</v>
      </c>
    </row>
    <row r="65" spans="1:8" ht="13.5" thickTop="1">
      <c r="A65" s="2"/>
      <c r="E65" s="16" t="s">
        <v>287</v>
      </c>
      <c r="F65" s="23">
        <v>0</v>
      </c>
      <c r="G65" s="1">
        <v>2000</v>
      </c>
    </row>
    <row r="66" spans="1:8" ht="13.5" thickBot="1">
      <c r="A66" s="13" t="s">
        <v>45</v>
      </c>
      <c r="B66" s="16" t="s">
        <v>81</v>
      </c>
      <c r="C66" s="23">
        <v>0.874</v>
      </c>
      <c r="D66" s="1">
        <v>1301165</v>
      </c>
      <c r="E66" s="16" t="s">
        <v>86</v>
      </c>
      <c r="F66" s="23">
        <v>1.26</v>
      </c>
      <c r="G66" s="1">
        <v>1252199</v>
      </c>
      <c r="H66" s="15">
        <f>SUM(D66,G66:G67)</f>
        <v>2580364</v>
      </c>
    </row>
    <row r="67" spans="1:8" ht="13.5" thickTop="1">
      <c r="A67" s="2"/>
      <c r="E67" s="16" t="s">
        <v>288</v>
      </c>
      <c r="F67" s="23">
        <v>0</v>
      </c>
      <c r="G67" s="1">
        <v>27000</v>
      </c>
    </row>
    <row r="68" spans="1:8" ht="13.5" thickBot="1">
      <c r="A68" s="13" t="s">
        <v>41</v>
      </c>
      <c r="B68" s="16" t="s">
        <v>76</v>
      </c>
      <c r="C68" s="23">
        <v>0</v>
      </c>
      <c r="D68" s="1">
        <v>78600</v>
      </c>
    </row>
    <row r="69" spans="1:8" ht="14.25" thickTop="1" thickBot="1">
      <c r="A69" s="2"/>
      <c r="B69" s="16" t="s">
        <v>86</v>
      </c>
      <c r="C69" s="23">
        <v>1.9550000000000001</v>
      </c>
      <c r="D69" s="1">
        <v>2270135</v>
      </c>
      <c r="E69" s="16" t="s">
        <v>289</v>
      </c>
      <c r="F69" s="23">
        <v>1.23</v>
      </c>
      <c r="G69" s="1">
        <v>228355</v>
      </c>
      <c r="H69" s="15">
        <f>SUM(D69,G69:G72)</f>
        <v>2813706</v>
      </c>
    </row>
    <row r="70" spans="1:8" ht="13.5" thickTop="1">
      <c r="A70" s="2"/>
      <c r="E70" s="16" t="s">
        <v>290</v>
      </c>
      <c r="F70" s="23">
        <v>1.27</v>
      </c>
      <c r="G70" s="1">
        <v>135000</v>
      </c>
    </row>
    <row r="71" spans="1:8">
      <c r="A71" s="2"/>
      <c r="E71" s="16" t="s">
        <v>291</v>
      </c>
      <c r="F71" s="23">
        <v>1</v>
      </c>
      <c r="G71" s="1">
        <v>93416</v>
      </c>
    </row>
    <row r="72" spans="1:8">
      <c r="A72" s="2"/>
      <c r="E72" s="16" t="s">
        <v>292</v>
      </c>
      <c r="F72" s="23">
        <v>1</v>
      </c>
      <c r="G72" s="1">
        <v>86800</v>
      </c>
    </row>
    <row r="73" spans="1:8" ht="13.5" thickBot="1">
      <c r="A73" s="13" t="s">
        <v>13</v>
      </c>
      <c r="B73" s="16" t="s">
        <v>91</v>
      </c>
      <c r="C73" s="23">
        <v>0</v>
      </c>
      <c r="D73" s="1">
        <v>34858</v>
      </c>
      <c r="E73" s="16" t="s">
        <v>293</v>
      </c>
      <c r="F73" s="23">
        <v>0</v>
      </c>
      <c r="G73" s="1">
        <v>600</v>
      </c>
      <c r="H73" s="15">
        <f>SUM(D73:D76,G73:G78)</f>
        <v>139308</v>
      </c>
    </row>
    <row r="74" spans="1:8" ht="13.5" thickTop="1">
      <c r="A74" s="2"/>
      <c r="E74" s="16" t="s">
        <v>294</v>
      </c>
      <c r="F74" s="23">
        <v>0</v>
      </c>
      <c r="G74" s="1">
        <v>6000</v>
      </c>
    </row>
    <row r="75" spans="1:8">
      <c r="A75" s="2"/>
      <c r="E75" s="16" t="s">
        <v>295</v>
      </c>
      <c r="F75" s="23">
        <v>0</v>
      </c>
      <c r="G75" s="1">
        <v>350</v>
      </c>
    </row>
    <row r="76" spans="1:8">
      <c r="A76" s="2"/>
      <c r="B76" s="16" t="s">
        <v>107</v>
      </c>
      <c r="C76" s="23">
        <v>0</v>
      </c>
      <c r="D76" s="1">
        <v>71300</v>
      </c>
      <c r="E76" s="16" t="s">
        <v>296</v>
      </c>
      <c r="F76" s="23">
        <v>0</v>
      </c>
      <c r="G76" s="1">
        <v>1700</v>
      </c>
    </row>
    <row r="77" spans="1:8">
      <c r="A77" s="2"/>
      <c r="E77" s="16" t="s">
        <v>107</v>
      </c>
      <c r="F77" s="23">
        <v>0</v>
      </c>
      <c r="G77" s="1">
        <v>16500</v>
      </c>
    </row>
    <row r="78" spans="1:8">
      <c r="A78" s="25"/>
      <c r="E78" s="16" t="s">
        <v>129</v>
      </c>
      <c r="F78" s="23">
        <v>0</v>
      </c>
      <c r="G78" s="1">
        <v>8000</v>
      </c>
    </row>
    <row r="79" spans="1:8" ht="13.5" thickBot="1">
      <c r="A79" s="13" t="s">
        <v>20</v>
      </c>
      <c r="B79" s="16" t="s">
        <v>93</v>
      </c>
      <c r="C79" s="23">
        <v>0</v>
      </c>
      <c r="D79" s="1">
        <v>244700</v>
      </c>
      <c r="H79" s="15">
        <v>244700</v>
      </c>
    </row>
    <row r="80" spans="1:8" ht="14.25" thickTop="1" thickBot="1">
      <c r="A80" s="13" t="s">
        <v>32</v>
      </c>
      <c r="B80" s="16" t="s">
        <v>90</v>
      </c>
      <c r="C80" s="23">
        <v>0</v>
      </c>
      <c r="D80" s="1">
        <v>210000</v>
      </c>
      <c r="E80" s="16" t="s">
        <v>297</v>
      </c>
      <c r="F80" s="23">
        <v>1</v>
      </c>
      <c r="G80" s="1">
        <v>116286</v>
      </c>
      <c r="H80" s="17">
        <f>SUM(D80,G80:G82)</f>
        <v>333686</v>
      </c>
    </row>
    <row r="81" spans="1:8" ht="13.5" thickTop="1">
      <c r="A81" s="2"/>
      <c r="E81" s="16" t="s">
        <v>298</v>
      </c>
      <c r="F81" s="23">
        <v>0</v>
      </c>
      <c r="G81" s="1">
        <v>6500</v>
      </c>
    </row>
    <row r="82" spans="1:8">
      <c r="A82" s="2"/>
      <c r="E82" s="16" t="s">
        <v>299</v>
      </c>
      <c r="F82" s="23">
        <v>0</v>
      </c>
      <c r="G82" s="1">
        <v>900</v>
      </c>
    </row>
    <row r="83" spans="1:8" ht="13.5" thickBot="1">
      <c r="A83" s="13" t="s">
        <v>39</v>
      </c>
      <c r="B83" s="16" t="s">
        <v>97</v>
      </c>
      <c r="C83" s="23">
        <v>0</v>
      </c>
      <c r="D83" s="1">
        <v>381825</v>
      </c>
      <c r="E83" s="16" t="s">
        <v>300</v>
      </c>
      <c r="F83" s="23">
        <v>0</v>
      </c>
      <c r="G83" s="1">
        <v>361618</v>
      </c>
      <c r="H83" s="15">
        <f>SUM(D83:D84,G83:G84)</f>
        <v>843943</v>
      </c>
    </row>
    <row r="84" spans="1:8" ht="13.5" thickTop="1">
      <c r="A84" s="2"/>
      <c r="B84" s="16" t="s">
        <v>85</v>
      </c>
      <c r="C84" s="23">
        <v>0</v>
      </c>
      <c r="D84" s="1">
        <v>72500</v>
      </c>
      <c r="E84" s="16" t="s">
        <v>301</v>
      </c>
      <c r="F84" s="23">
        <v>0</v>
      </c>
      <c r="G84" s="1">
        <v>28000</v>
      </c>
    </row>
    <row r="85" spans="1:8" ht="13.5" thickBot="1">
      <c r="A85" s="13" t="s">
        <v>27</v>
      </c>
      <c r="B85" s="16" t="s">
        <v>99</v>
      </c>
      <c r="C85" s="23">
        <v>0</v>
      </c>
      <c r="D85" s="1">
        <v>79825</v>
      </c>
      <c r="E85" s="16" t="s">
        <v>302</v>
      </c>
      <c r="F85" s="23">
        <v>0</v>
      </c>
      <c r="G85" s="1">
        <v>89000</v>
      </c>
      <c r="H85" s="15">
        <f>SUM(D85:D87,G85:G88)</f>
        <v>333661</v>
      </c>
    </row>
    <row r="86" spans="1:8" ht="13.5" thickTop="1">
      <c r="A86" s="2"/>
      <c r="B86" s="16" t="s">
        <v>95</v>
      </c>
      <c r="C86" s="23">
        <v>0</v>
      </c>
      <c r="D86" s="1">
        <v>97500</v>
      </c>
    </row>
    <row r="87" spans="1:8">
      <c r="A87" s="2"/>
      <c r="B87" s="16" t="s">
        <v>75</v>
      </c>
      <c r="C87" s="23">
        <v>0</v>
      </c>
      <c r="D87" s="1">
        <v>50500</v>
      </c>
      <c r="E87" s="16" t="s">
        <v>303</v>
      </c>
      <c r="F87" s="23">
        <v>0</v>
      </c>
      <c r="G87" s="1">
        <v>15276</v>
      </c>
    </row>
    <row r="88" spans="1:8">
      <c r="A88" s="2"/>
      <c r="E88" s="16" t="s">
        <v>304</v>
      </c>
      <c r="F88" s="23">
        <v>0</v>
      </c>
      <c r="G88" s="1">
        <v>1560</v>
      </c>
    </row>
    <row r="89" spans="1:8" ht="13.5" thickBot="1">
      <c r="A89" s="13" t="s">
        <v>228</v>
      </c>
      <c r="B89" s="16" t="s">
        <v>80</v>
      </c>
      <c r="C89" s="23">
        <v>0</v>
      </c>
      <c r="D89" s="1">
        <v>55000</v>
      </c>
      <c r="E89" s="16" t="s">
        <v>305</v>
      </c>
      <c r="F89" s="23">
        <v>0</v>
      </c>
      <c r="G89" s="1">
        <v>319539</v>
      </c>
      <c r="H89" s="15">
        <f>SUM(D89,G89)</f>
        <v>374539</v>
      </c>
    </row>
    <row r="90" spans="1:8" ht="14.25" thickTop="1" thickBot="1">
      <c r="A90" s="14" t="s">
        <v>35</v>
      </c>
      <c r="B90" s="16" t="s">
        <v>101</v>
      </c>
      <c r="C90" s="23">
        <v>1.26</v>
      </c>
      <c r="D90" s="1">
        <v>791611</v>
      </c>
      <c r="E90" s="16" t="s">
        <v>306</v>
      </c>
      <c r="F90" s="23">
        <v>0</v>
      </c>
      <c r="G90" s="1">
        <v>83431</v>
      </c>
      <c r="H90" s="17">
        <f>SUM(D90,G90:G93)</f>
        <v>1048892</v>
      </c>
    </row>
    <row r="91" spans="1:8" ht="13.5" thickTop="1">
      <c r="A91" s="2"/>
      <c r="E91" s="16" t="s">
        <v>101</v>
      </c>
      <c r="F91" s="23">
        <v>0</v>
      </c>
      <c r="G91" s="1">
        <v>80000</v>
      </c>
    </row>
    <row r="92" spans="1:8">
      <c r="A92" s="2"/>
      <c r="E92" s="16" t="s">
        <v>307</v>
      </c>
      <c r="F92" s="23">
        <v>0</v>
      </c>
      <c r="G92" s="1">
        <v>90000</v>
      </c>
    </row>
    <row r="93" spans="1:8">
      <c r="A93" s="2"/>
      <c r="E93" s="16" t="s">
        <v>308</v>
      </c>
      <c r="F93" s="23">
        <v>0</v>
      </c>
      <c r="G93" s="1">
        <v>3850</v>
      </c>
    </row>
    <row r="94" spans="1:8" ht="13.5" thickBot="1">
      <c r="A94" s="13" t="s">
        <v>163</v>
      </c>
      <c r="B94" s="16" t="s">
        <v>116</v>
      </c>
      <c r="C94" s="23">
        <v>0</v>
      </c>
      <c r="D94" s="1">
        <v>33250</v>
      </c>
      <c r="E94" s="16" t="s">
        <v>309</v>
      </c>
      <c r="F94" s="23">
        <v>0</v>
      </c>
      <c r="G94" s="1">
        <v>5000</v>
      </c>
      <c r="H94" s="15">
        <f>SUM(D94,G94)</f>
        <v>38250</v>
      </c>
    </row>
    <row r="95" spans="1:8" ht="14.25" thickTop="1" thickBot="1">
      <c r="A95" s="14" t="s">
        <v>15</v>
      </c>
      <c r="B95" s="16" t="s">
        <v>103</v>
      </c>
      <c r="C95" s="23">
        <v>0</v>
      </c>
      <c r="D95" s="1">
        <v>129000</v>
      </c>
      <c r="E95" s="16" t="s">
        <v>310</v>
      </c>
      <c r="F95" s="23">
        <v>0</v>
      </c>
      <c r="G95" s="1">
        <v>10000</v>
      </c>
      <c r="H95" s="15">
        <f>SUM(D95,G95)</f>
        <v>139000</v>
      </c>
    </row>
    <row r="96" spans="1:8" ht="14.25" thickTop="1" thickBot="1">
      <c r="A96" s="14" t="s">
        <v>36</v>
      </c>
      <c r="B96" s="16" t="s">
        <v>94</v>
      </c>
      <c r="C96" s="23">
        <v>1.86</v>
      </c>
      <c r="D96" s="1">
        <v>798873</v>
      </c>
      <c r="H96" s="17">
        <v>798873</v>
      </c>
    </row>
    <row r="97" spans="1:8" ht="14.25" thickTop="1" thickBot="1">
      <c r="A97" s="14" t="s">
        <v>38</v>
      </c>
      <c r="B97" s="16" t="s">
        <v>60</v>
      </c>
      <c r="C97" s="23">
        <v>0</v>
      </c>
      <c r="D97" s="1">
        <v>185812</v>
      </c>
      <c r="E97" s="16" t="s">
        <v>311</v>
      </c>
      <c r="F97" s="23">
        <v>0</v>
      </c>
      <c r="G97" s="1">
        <v>132500</v>
      </c>
      <c r="H97" s="17">
        <f>SUM(D97:D109,G97:G109)</f>
        <v>1080213</v>
      </c>
    </row>
    <row r="98" spans="1:8" ht="13.5" thickTop="1">
      <c r="A98" s="2"/>
      <c r="B98" s="16" t="s">
        <v>82</v>
      </c>
      <c r="C98" s="23">
        <v>0</v>
      </c>
      <c r="D98" s="1">
        <v>117760</v>
      </c>
      <c r="E98" s="16" t="s">
        <v>312</v>
      </c>
      <c r="F98" s="23">
        <v>0</v>
      </c>
      <c r="G98" s="1">
        <v>32358</v>
      </c>
    </row>
    <row r="99" spans="1:8">
      <c r="A99" s="2"/>
      <c r="E99" s="16" t="s">
        <v>313</v>
      </c>
      <c r="F99" s="23">
        <v>0</v>
      </c>
      <c r="G99" s="1">
        <v>11453</v>
      </c>
    </row>
    <row r="100" spans="1:8">
      <c r="A100" s="2"/>
      <c r="E100" s="16" t="s">
        <v>314</v>
      </c>
      <c r="F100" s="23">
        <v>0</v>
      </c>
      <c r="G100" s="1">
        <v>29664</v>
      </c>
    </row>
    <row r="101" spans="1:8">
      <c r="A101" s="2"/>
      <c r="E101" s="16" t="s">
        <v>315</v>
      </c>
      <c r="F101" s="23">
        <v>0</v>
      </c>
      <c r="G101" s="1">
        <v>13457</v>
      </c>
    </row>
    <row r="102" spans="1:8">
      <c r="A102" s="2"/>
      <c r="E102" s="16" t="s">
        <v>316</v>
      </c>
      <c r="F102" s="23">
        <v>0</v>
      </c>
      <c r="G102" s="1">
        <v>15647</v>
      </c>
    </row>
    <row r="103" spans="1:8">
      <c r="A103" s="2"/>
      <c r="E103" s="16" t="s">
        <v>317</v>
      </c>
      <c r="F103" s="23">
        <v>0</v>
      </c>
      <c r="G103" s="1">
        <v>8737</v>
      </c>
    </row>
    <row r="104" spans="1:8">
      <c r="A104" s="2"/>
      <c r="B104" s="16" t="s">
        <v>96</v>
      </c>
      <c r="C104" s="23">
        <v>0</v>
      </c>
      <c r="D104" s="1">
        <v>124500</v>
      </c>
      <c r="E104" s="16" t="s">
        <v>318</v>
      </c>
      <c r="F104" s="23">
        <v>0</v>
      </c>
      <c r="G104" s="1">
        <v>78308</v>
      </c>
    </row>
    <row r="105" spans="1:8">
      <c r="A105" s="2"/>
      <c r="E105" s="16" t="s">
        <v>319</v>
      </c>
      <c r="F105" s="23">
        <v>0</v>
      </c>
      <c r="G105" s="1">
        <v>20328</v>
      </c>
    </row>
    <row r="106" spans="1:8">
      <c r="A106" s="2"/>
      <c r="B106" s="16" t="s">
        <v>105</v>
      </c>
      <c r="C106" s="23">
        <v>0</v>
      </c>
      <c r="D106" s="1">
        <v>92879</v>
      </c>
      <c r="E106" s="16" t="s">
        <v>320</v>
      </c>
      <c r="F106" s="23">
        <v>0</v>
      </c>
      <c r="G106" s="1">
        <v>12435</v>
      </c>
    </row>
    <row r="107" spans="1:8">
      <c r="A107" s="2"/>
      <c r="E107" s="16" t="s">
        <v>321</v>
      </c>
      <c r="F107" s="23">
        <v>0</v>
      </c>
      <c r="G107" s="1">
        <v>7024</v>
      </c>
    </row>
    <row r="108" spans="1:8">
      <c r="A108" s="2"/>
      <c r="E108" s="16" t="s">
        <v>322</v>
      </c>
      <c r="F108" s="23">
        <v>0</v>
      </c>
      <c r="G108" s="1">
        <v>40225</v>
      </c>
    </row>
    <row r="109" spans="1:8">
      <c r="A109" s="2"/>
      <c r="B109" s="16" t="s">
        <v>136</v>
      </c>
      <c r="C109" s="23">
        <v>0</v>
      </c>
      <c r="D109" s="1">
        <v>90666</v>
      </c>
      <c r="E109" s="16" t="s">
        <v>323</v>
      </c>
      <c r="F109" s="23">
        <v>0</v>
      </c>
      <c r="G109" s="1">
        <v>66460</v>
      </c>
    </row>
    <row r="110" spans="1:8" ht="13.5" thickBot="1">
      <c r="A110" s="13" t="s">
        <v>372</v>
      </c>
      <c r="B110" s="16" t="s">
        <v>57</v>
      </c>
      <c r="C110" s="23">
        <v>0</v>
      </c>
      <c r="D110" s="1">
        <v>0</v>
      </c>
      <c r="E110" s="16" t="s">
        <v>285</v>
      </c>
      <c r="F110" s="23">
        <v>0</v>
      </c>
      <c r="G110" s="1">
        <v>255000</v>
      </c>
      <c r="H110" s="15">
        <f>SUM(D110:D111,G110)</f>
        <v>327000</v>
      </c>
    </row>
    <row r="111" spans="1:8" ht="13.5" thickTop="1">
      <c r="A111" s="2"/>
      <c r="B111" s="16" t="s">
        <v>135</v>
      </c>
      <c r="C111" s="23">
        <v>0</v>
      </c>
      <c r="D111" s="1">
        <v>72000</v>
      </c>
    </row>
    <row r="112" spans="1:8" ht="13.5" thickBot="1">
      <c r="A112" s="13" t="s">
        <v>11</v>
      </c>
      <c r="B112" s="16" t="s">
        <v>106</v>
      </c>
      <c r="C112" s="23">
        <v>0</v>
      </c>
      <c r="D112" s="1">
        <v>132547</v>
      </c>
      <c r="E112" s="16" t="s">
        <v>324</v>
      </c>
      <c r="F112" s="23">
        <v>0</v>
      </c>
      <c r="G112" s="1">
        <v>39648</v>
      </c>
      <c r="H112" s="15">
        <f>SUM(D112,G112)</f>
        <v>172195</v>
      </c>
    </row>
    <row r="113" spans="1:8" ht="14.25" thickTop="1" thickBot="1">
      <c r="A113" s="14" t="s">
        <v>40</v>
      </c>
      <c r="B113" s="16" t="s">
        <v>58</v>
      </c>
      <c r="C113" s="23">
        <v>0</v>
      </c>
      <c r="D113" s="1">
        <v>120510</v>
      </c>
      <c r="E113" s="16" t="s">
        <v>325</v>
      </c>
      <c r="F113" s="23">
        <v>1.5</v>
      </c>
      <c r="G113" s="1">
        <v>131000</v>
      </c>
      <c r="H113" s="17">
        <f>SUM(D113:D116,G113)</f>
        <v>540490</v>
      </c>
    </row>
    <row r="114" spans="1:8" ht="13.5" thickTop="1">
      <c r="A114" s="2"/>
      <c r="B114" s="16" t="s">
        <v>115</v>
      </c>
      <c r="C114" s="23">
        <v>0</v>
      </c>
      <c r="D114" s="1">
        <v>87000</v>
      </c>
    </row>
    <row r="115" spans="1:8">
      <c r="A115" s="2"/>
      <c r="B115" s="16" t="s">
        <v>126</v>
      </c>
      <c r="C115" s="23">
        <v>0</v>
      </c>
      <c r="D115" s="1">
        <v>110000</v>
      </c>
    </row>
    <row r="116" spans="1:8">
      <c r="A116" s="2"/>
      <c r="B116" s="16" t="s">
        <v>127</v>
      </c>
      <c r="C116" s="23">
        <v>0</v>
      </c>
      <c r="D116" s="1">
        <v>91980</v>
      </c>
    </row>
    <row r="117" spans="1:8" ht="13.5" thickBot="1">
      <c r="A117" s="13" t="s">
        <v>5</v>
      </c>
      <c r="B117" s="16" t="s">
        <v>108</v>
      </c>
      <c r="C117" s="23">
        <v>0</v>
      </c>
      <c r="D117" s="1">
        <v>60598</v>
      </c>
      <c r="E117" s="16" t="s">
        <v>326</v>
      </c>
      <c r="F117" s="23">
        <v>1</v>
      </c>
      <c r="G117" s="1">
        <v>7119</v>
      </c>
      <c r="H117" s="15">
        <f>SUM(D117,G117)</f>
        <v>67717</v>
      </c>
    </row>
    <row r="118" spans="1:8" ht="14.25" thickTop="1" thickBot="1">
      <c r="A118" s="14" t="s">
        <v>25</v>
      </c>
      <c r="B118" s="16" t="s">
        <v>111</v>
      </c>
      <c r="C118" s="23">
        <v>0</v>
      </c>
      <c r="D118" s="1">
        <v>230000</v>
      </c>
      <c r="E118" s="16" t="s">
        <v>327</v>
      </c>
      <c r="F118" s="23">
        <v>2</v>
      </c>
      <c r="G118" s="1">
        <v>119286</v>
      </c>
      <c r="H118" s="17">
        <f>SUM(D118,G118:G119)</f>
        <v>369286</v>
      </c>
    </row>
    <row r="119" spans="1:8" ht="13.5" thickTop="1">
      <c r="A119" s="2"/>
      <c r="E119" s="16" t="s">
        <v>328</v>
      </c>
      <c r="F119" s="23">
        <v>0</v>
      </c>
      <c r="G119" s="1">
        <v>20000</v>
      </c>
    </row>
    <row r="120" spans="1:8" ht="13.5" thickBot="1">
      <c r="A120" s="13" t="s">
        <v>33</v>
      </c>
      <c r="B120" s="16" t="s">
        <v>113</v>
      </c>
      <c r="C120" s="23">
        <v>0</v>
      </c>
      <c r="D120" s="1">
        <v>278209</v>
      </c>
      <c r="E120" s="16" t="s">
        <v>329</v>
      </c>
      <c r="F120" s="23">
        <v>0</v>
      </c>
      <c r="G120" s="1">
        <v>56459</v>
      </c>
      <c r="H120" s="15">
        <f>SUM(D120:D122,G120:G122)</f>
        <v>495152</v>
      </c>
    </row>
    <row r="121" spans="1:8" ht="13.5" thickTop="1">
      <c r="A121" s="2"/>
      <c r="B121" s="16" t="s">
        <v>59</v>
      </c>
      <c r="C121" s="23">
        <v>0</v>
      </c>
      <c r="D121" s="1">
        <v>75003</v>
      </c>
      <c r="E121" s="16" t="s">
        <v>330</v>
      </c>
      <c r="F121" s="23">
        <v>0</v>
      </c>
      <c r="G121" s="1">
        <v>1008</v>
      </c>
    </row>
    <row r="122" spans="1:8">
      <c r="A122" s="2"/>
      <c r="B122" s="16" t="s">
        <v>130</v>
      </c>
      <c r="C122" s="23">
        <v>0</v>
      </c>
      <c r="D122" s="1">
        <v>75373</v>
      </c>
      <c r="E122" s="16" t="s">
        <v>331</v>
      </c>
      <c r="F122" s="23">
        <v>0</v>
      </c>
      <c r="G122" s="1">
        <v>9100</v>
      </c>
    </row>
    <row r="123" spans="1:8" ht="13.5" thickBot="1">
      <c r="A123" s="13" t="s">
        <v>28</v>
      </c>
      <c r="B123" s="16" t="s">
        <v>72</v>
      </c>
      <c r="C123" s="23">
        <v>0</v>
      </c>
      <c r="D123" s="1">
        <v>69000</v>
      </c>
      <c r="E123" s="16" t="s">
        <v>332</v>
      </c>
      <c r="F123" s="23">
        <v>0</v>
      </c>
      <c r="G123" s="1">
        <v>345</v>
      </c>
      <c r="H123" s="15">
        <f>SUM(D123:D126,G123:G126)</f>
        <v>236944</v>
      </c>
    </row>
    <row r="124" spans="1:8" ht="13.5" thickTop="1">
      <c r="A124" s="2"/>
      <c r="B124" s="16" t="s">
        <v>77</v>
      </c>
      <c r="C124" s="23">
        <v>0</v>
      </c>
      <c r="D124" s="1">
        <v>33000</v>
      </c>
      <c r="E124" s="16" t="s">
        <v>333</v>
      </c>
      <c r="F124" s="23">
        <v>0</v>
      </c>
      <c r="G124" s="1">
        <v>1000</v>
      </c>
    </row>
    <row r="125" spans="1:8">
      <c r="A125" s="2"/>
      <c r="B125" s="16" t="s">
        <v>112</v>
      </c>
      <c r="C125" s="23">
        <v>0</v>
      </c>
      <c r="D125" s="1">
        <v>78994</v>
      </c>
      <c r="E125" s="16" t="s">
        <v>334</v>
      </c>
      <c r="F125" s="23">
        <v>0</v>
      </c>
      <c r="G125" s="1">
        <v>3765</v>
      </c>
    </row>
    <row r="126" spans="1:8">
      <c r="A126" s="2"/>
      <c r="B126" s="16" t="s">
        <v>122</v>
      </c>
      <c r="C126" s="23">
        <v>0</v>
      </c>
      <c r="D126" s="1">
        <v>46840</v>
      </c>
      <c r="E126" s="16" t="s">
        <v>335</v>
      </c>
      <c r="F126" s="23">
        <v>0</v>
      </c>
      <c r="G126" s="1">
        <v>4000</v>
      </c>
    </row>
    <row r="127" spans="1:8" ht="13.5" thickBot="1">
      <c r="A127" s="13" t="s">
        <v>17</v>
      </c>
      <c r="B127" s="16" t="s">
        <v>84</v>
      </c>
      <c r="C127" s="23">
        <v>0</v>
      </c>
      <c r="D127" s="1">
        <v>21225</v>
      </c>
      <c r="H127" s="15">
        <f>SUM(D127:D129,G128:G129)</f>
        <v>266826</v>
      </c>
    </row>
    <row r="128" spans="1:8" ht="13.5" thickTop="1">
      <c r="A128" s="2"/>
      <c r="B128" s="16" t="s">
        <v>119</v>
      </c>
      <c r="C128" s="23">
        <v>0</v>
      </c>
      <c r="D128" s="1">
        <v>33351</v>
      </c>
      <c r="E128" s="16" t="s">
        <v>336</v>
      </c>
      <c r="F128" s="23">
        <v>0</v>
      </c>
      <c r="G128" s="1">
        <v>7250</v>
      </c>
    </row>
    <row r="129" spans="1:8">
      <c r="A129" s="2"/>
      <c r="B129" s="16" t="s">
        <v>138</v>
      </c>
      <c r="C129" s="23">
        <v>0</v>
      </c>
      <c r="D129" s="1">
        <v>155000</v>
      </c>
      <c r="E129" s="16" t="s">
        <v>337</v>
      </c>
      <c r="F129" s="23">
        <v>0</v>
      </c>
      <c r="G129" s="1">
        <v>50000</v>
      </c>
    </row>
    <row r="130" spans="1:8" ht="13.5" thickBot="1">
      <c r="A130" s="13" t="s">
        <v>161</v>
      </c>
      <c r="B130" s="16" t="s">
        <v>89</v>
      </c>
      <c r="C130" s="23">
        <v>0</v>
      </c>
      <c r="D130" s="1">
        <v>82500</v>
      </c>
      <c r="E130" s="16" t="s">
        <v>338</v>
      </c>
      <c r="F130" s="23">
        <v>0</v>
      </c>
      <c r="G130" s="1">
        <v>3666</v>
      </c>
      <c r="H130" s="15">
        <f>SUM(D130:D132,G130:G132)</f>
        <v>286166</v>
      </c>
    </row>
    <row r="131" spans="1:8" ht="13.5" thickTop="1">
      <c r="A131" s="2"/>
      <c r="E131" s="16" t="s">
        <v>115</v>
      </c>
      <c r="F131" s="23">
        <v>0</v>
      </c>
      <c r="G131" s="1">
        <v>9000</v>
      </c>
    </row>
    <row r="132" spans="1:8">
      <c r="A132" s="2"/>
      <c r="B132" s="16" t="s">
        <v>102</v>
      </c>
      <c r="C132" s="23">
        <v>1.5</v>
      </c>
      <c r="D132" s="1">
        <v>166000</v>
      </c>
      <c r="E132" s="16" t="s">
        <v>339</v>
      </c>
      <c r="F132" s="23">
        <v>0</v>
      </c>
      <c r="G132" s="1">
        <v>25000</v>
      </c>
    </row>
    <row r="133" spans="1:8" ht="13.5" thickBot="1">
      <c r="A133" s="13" t="s">
        <v>162</v>
      </c>
      <c r="B133" s="16" t="s">
        <v>109</v>
      </c>
      <c r="C133" s="23">
        <v>1</v>
      </c>
      <c r="D133" s="1">
        <v>138772</v>
      </c>
      <c r="E133" s="16" t="s">
        <v>340</v>
      </c>
      <c r="F133" s="23">
        <v>1</v>
      </c>
      <c r="G133" s="1">
        <v>154000</v>
      </c>
      <c r="H133" s="15">
        <f>SUM(D133,G133:G135)</f>
        <v>314872</v>
      </c>
    </row>
    <row r="134" spans="1:8" ht="13.5" thickTop="1">
      <c r="A134" s="2"/>
      <c r="E134" s="16" t="s">
        <v>341</v>
      </c>
      <c r="F134" s="23">
        <v>0</v>
      </c>
      <c r="G134" s="1">
        <v>18500</v>
      </c>
    </row>
    <row r="135" spans="1:8">
      <c r="A135" s="2"/>
      <c r="E135" s="16" t="s">
        <v>342</v>
      </c>
      <c r="F135" s="23">
        <v>0</v>
      </c>
      <c r="G135" s="1">
        <v>3600</v>
      </c>
    </row>
    <row r="136" spans="1:8" ht="13.5" thickBot="1">
      <c r="A136" s="13" t="s">
        <v>14</v>
      </c>
      <c r="B136" s="16" t="s">
        <v>123</v>
      </c>
      <c r="C136" s="23">
        <v>0</v>
      </c>
      <c r="D136" s="1">
        <v>213344</v>
      </c>
      <c r="E136" s="16" t="s">
        <v>346</v>
      </c>
      <c r="F136" s="23">
        <v>0</v>
      </c>
      <c r="G136" s="1">
        <v>9500</v>
      </c>
      <c r="H136" s="15">
        <f>SUM(D136,G136:G139)</f>
        <v>306712</v>
      </c>
    </row>
    <row r="137" spans="1:8" ht="13.5" thickTop="1">
      <c r="A137" s="2"/>
      <c r="E137" s="16" t="s">
        <v>343</v>
      </c>
      <c r="F137" s="23">
        <v>0</v>
      </c>
      <c r="G137" s="1">
        <v>74250</v>
      </c>
    </row>
    <row r="138" spans="1:8">
      <c r="A138" s="2"/>
      <c r="E138" s="16" t="s">
        <v>344</v>
      </c>
      <c r="F138" s="23">
        <v>0</v>
      </c>
      <c r="G138" s="1">
        <v>3872</v>
      </c>
    </row>
    <row r="139" spans="1:8">
      <c r="A139" s="2"/>
      <c r="E139" s="16" t="s">
        <v>345</v>
      </c>
      <c r="F139" s="23">
        <v>0</v>
      </c>
      <c r="G139" s="1">
        <v>5746</v>
      </c>
    </row>
    <row r="140" spans="1:8" ht="13.5" thickBot="1">
      <c r="A140" s="13" t="s">
        <v>7</v>
      </c>
      <c r="B140" s="16" t="s">
        <v>124</v>
      </c>
      <c r="C140" s="23">
        <v>0</v>
      </c>
      <c r="D140" s="1">
        <v>50417</v>
      </c>
      <c r="E140" s="16" t="s">
        <v>347</v>
      </c>
      <c r="F140" s="23">
        <v>0</v>
      </c>
      <c r="G140" s="1">
        <v>3300</v>
      </c>
      <c r="H140" s="15">
        <f>SUM(D140,G140:G141)</f>
        <v>54817</v>
      </c>
    </row>
    <row r="141" spans="1:8" ht="13.5" thickTop="1">
      <c r="A141" s="2"/>
      <c r="E141" s="16" t="s">
        <v>348</v>
      </c>
      <c r="F141" s="23">
        <v>0</v>
      </c>
      <c r="G141" s="1">
        <v>1100</v>
      </c>
    </row>
    <row r="142" spans="1:8" ht="13.5" thickBot="1">
      <c r="A142" s="13" t="s">
        <v>34</v>
      </c>
      <c r="B142" s="16" t="s">
        <v>74</v>
      </c>
      <c r="C142" s="23">
        <v>0</v>
      </c>
      <c r="D142" s="1">
        <v>597170</v>
      </c>
      <c r="E142" s="16" t="s">
        <v>349</v>
      </c>
      <c r="F142" s="23">
        <v>0</v>
      </c>
      <c r="G142" s="1">
        <v>559875</v>
      </c>
      <c r="H142" s="15">
        <f>SUM(D142,G142:G143)</f>
        <v>1220063</v>
      </c>
    </row>
    <row r="143" spans="1:8" ht="13.5" thickTop="1">
      <c r="A143" s="2"/>
      <c r="E143" s="16" t="s">
        <v>350</v>
      </c>
      <c r="F143" s="23">
        <v>0</v>
      </c>
      <c r="G143" s="1">
        <v>63018</v>
      </c>
    </row>
    <row r="144" spans="1:8" ht="13.5" thickBot="1">
      <c r="A144" s="13" t="s">
        <v>37</v>
      </c>
      <c r="B144" s="16" t="s">
        <v>66</v>
      </c>
      <c r="C144" s="23">
        <v>0</v>
      </c>
      <c r="D144" s="1">
        <v>42000</v>
      </c>
    </row>
    <row r="145" spans="1:8" ht="14.25" thickTop="1" thickBot="1">
      <c r="A145" s="2"/>
      <c r="B145" s="16" t="s">
        <v>69</v>
      </c>
      <c r="C145" s="23">
        <v>0.8</v>
      </c>
      <c r="D145" s="1">
        <v>61200</v>
      </c>
      <c r="E145" s="16" t="s">
        <v>351</v>
      </c>
      <c r="F145" s="23">
        <v>1</v>
      </c>
      <c r="G145" s="1">
        <v>58517</v>
      </c>
      <c r="H145" s="15">
        <f>SUM(D144:D149,G145:G149)</f>
        <v>479360</v>
      </c>
    </row>
    <row r="146" spans="1:8" ht="13.5" thickTop="1">
      <c r="A146" s="2"/>
      <c r="B146" s="16" t="s">
        <v>104</v>
      </c>
      <c r="C146" s="23">
        <v>0</v>
      </c>
      <c r="D146" s="1">
        <v>95000</v>
      </c>
      <c r="E146" s="16" t="s">
        <v>352</v>
      </c>
      <c r="F146" s="23">
        <v>0</v>
      </c>
      <c r="G146" s="1">
        <v>36000</v>
      </c>
    </row>
    <row r="147" spans="1:8">
      <c r="A147" s="2"/>
      <c r="E147" s="16" t="s">
        <v>353</v>
      </c>
      <c r="F147" s="23">
        <v>0</v>
      </c>
      <c r="G147" s="1">
        <v>144859</v>
      </c>
    </row>
    <row r="148" spans="1:8">
      <c r="A148" s="2"/>
      <c r="E148" s="16" t="s">
        <v>354</v>
      </c>
      <c r="F148" s="23">
        <v>0</v>
      </c>
      <c r="G148" s="1">
        <v>2500</v>
      </c>
    </row>
    <row r="149" spans="1:8">
      <c r="A149" s="2"/>
      <c r="B149" s="16" t="s">
        <v>134</v>
      </c>
      <c r="C149" s="23">
        <v>0</v>
      </c>
      <c r="D149" s="1">
        <v>34000</v>
      </c>
      <c r="E149" s="16" t="s">
        <v>355</v>
      </c>
      <c r="F149" s="23">
        <v>0</v>
      </c>
      <c r="G149" s="1">
        <v>5284</v>
      </c>
    </row>
    <row r="150" spans="1:8" ht="13.5" thickBot="1">
      <c r="A150" s="13" t="s">
        <v>10</v>
      </c>
      <c r="B150" s="16" t="s">
        <v>129</v>
      </c>
      <c r="C150" s="23">
        <v>1.2</v>
      </c>
      <c r="D150" s="1">
        <v>118310</v>
      </c>
      <c r="E150" s="16" t="s">
        <v>356</v>
      </c>
      <c r="F150" s="23">
        <v>0</v>
      </c>
      <c r="G150" s="1">
        <v>15000</v>
      </c>
      <c r="H150" s="15">
        <f>SUM(D150,G150)</f>
        <v>133310</v>
      </c>
    </row>
    <row r="151" spans="1:8" ht="14.25" thickTop="1" thickBot="1">
      <c r="A151" s="14" t="s">
        <v>26</v>
      </c>
      <c r="B151" s="16" t="s">
        <v>131</v>
      </c>
      <c r="C151" s="23">
        <v>1.41</v>
      </c>
      <c r="D151" s="1">
        <v>532665</v>
      </c>
      <c r="H151" s="17">
        <v>532665</v>
      </c>
    </row>
    <row r="152" spans="1:8" ht="14.25" thickTop="1" thickBot="1">
      <c r="A152" s="14" t="s">
        <v>31</v>
      </c>
      <c r="B152" s="16" t="s">
        <v>132</v>
      </c>
      <c r="C152" s="23">
        <v>0</v>
      </c>
      <c r="D152" s="1">
        <v>414287</v>
      </c>
      <c r="E152" s="16" t="s">
        <v>357</v>
      </c>
      <c r="F152" s="23">
        <v>0</v>
      </c>
      <c r="G152" s="1">
        <v>248960</v>
      </c>
      <c r="H152" s="17">
        <f>SUM(D152,G152:G153)</f>
        <v>677787</v>
      </c>
    </row>
    <row r="153" spans="1:8" ht="13.5" thickTop="1">
      <c r="A153" s="2"/>
      <c r="E153" s="16" t="s">
        <v>358</v>
      </c>
      <c r="F153" s="23">
        <v>0</v>
      </c>
      <c r="G153" s="1">
        <v>14540</v>
      </c>
    </row>
    <row r="154" spans="1:8" ht="13.5" thickBot="1">
      <c r="A154" s="13" t="s">
        <v>8</v>
      </c>
      <c r="B154" s="16" t="s">
        <v>133</v>
      </c>
      <c r="C154" s="23">
        <v>0</v>
      </c>
      <c r="D154" s="1">
        <v>772220</v>
      </c>
      <c r="E154" s="16" t="s">
        <v>359</v>
      </c>
      <c r="F154" s="23">
        <v>0</v>
      </c>
      <c r="G154" s="1">
        <v>64941</v>
      </c>
      <c r="H154" s="15">
        <f>SUM(D154,G154)</f>
        <v>837161</v>
      </c>
    </row>
    <row r="155" spans="1:8" ht="14.25" thickTop="1" thickBot="1">
      <c r="A155" s="14" t="s">
        <v>6</v>
      </c>
      <c r="B155" s="16" t="s">
        <v>137</v>
      </c>
      <c r="C155" s="23">
        <v>0</v>
      </c>
      <c r="D155" s="1">
        <v>23100</v>
      </c>
      <c r="E155" s="16" t="s">
        <v>360</v>
      </c>
      <c r="F155" s="23">
        <v>0</v>
      </c>
      <c r="G155" s="1">
        <v>2400</v>
      </c>
    </row>
    <row r="156" spans="1:8" ht="13.5" thickTop="1">
      <c r="E156" s="16" t="s">
        <v>361</v>
      </c>
      <c r="F156" s="23">
        <v>0</v>
      </c>
      <c r="G156" s="1">
        <v>500</v>
      </c>
    </row>
  </sheetData>
  <phoneticPr fontId="0" type="noConversion"/>
  <printOptions gridLines="1"/>
  <pageMargins left="0.75" right="0.75" top="1" bottom="1" header="0.5" footer="0.5"/>
  <pageSetup scale="78" orientation="landscape" r:id="rId1"/>
  <headerFooter alignWithMargins="0">
    <oddHeader>&amp;C&amp;"Arial,Bold"&amp;11Local Funding by County and City</oddHeader>
  </headerFooter>
  <rowBreaks count="3" manualBreakCount="3">
    <brk id="44" max="16383" man="1"/>
    <brk id="85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zoomScaleNormal="100" workbookViewId="0">
      <selection activeCell="B69" sqref="B69"/>
    </sheetView>
  </sheetViews>
  <sheetFormatPr defaultColWidth="65" defaultRowHeight="23.25"/>
  <cols>
    <col min="1" max="1" width="80.42578125" style="151" customWidth="1"/>
    <col min="2" max="2" width="21" style="271" customWidth="1"/>
    <col min="3" max="3" width="24" style="271" customWidth="1"/>
    <col min="4" max="4" width="25.5703125" style="271" customWidth="1"/>
    <col min="5" max="5" width="18.7109375" style="272" bestFit="1" customWidth="1"/>
    <col min="6" max="6" width="24" style="271" customWidth="1"/>
    <col min="7" max="7" width="20.7109375" style="271" customWidth="1"/>
    <col min="8" max="8" width="17.7109375" style="272" customWidth="1"/>
    <col min="9" max="9" width="23.85546875" style="271" customWidth="1"/>
    <col min="10" max="10" width="20.7109375" style="272" customWidth="1"/>
    <col min="11" max="11" width="23" style="271" customWidth="1"/>
    <col min="12" max="12" width="21.28515625" style="272" customWidth="1"/>
    <col min="13" max="13" width="26.7109375" style="271" customWidth="1"/>
    <col min="14" max="14" width="19.140625" style="272" customWidth="1"/>
    <col min="15" max="15" width="22.7109375" style="271" customWidth="1"/>
    <col min="16" max="16" width="11.42578125" style="119" hidden="1" customWidth="1"/>
    <col min="17" max="16384" width="65" style="119"/>
  </cols>
  <sheetData>
    <row r="1" spans="1:16" ht="22.5" customHeight="1">
      <c r="A1" s="266" t="s">
        <v>169</v>
      </c>
      <c r="B1" s="267"/>
      <c r="C1" s="268"/>
      <c r="D1" s="269" t="s">
        <v>177</v>
      </c>
      <c r="E1" s="269" t="s">
        <v>173</v>
      </c>
      <c r="F1" s="269" t="s">
        <v>764</v>
      </c>
      <c r="G1" s="267" t="s">
        <v>174</v>
      </c>
      <c r="H1" s="269" t="s">
        <v>174</v>
      </c>
      <c r="I1" s="267" t="s">
        <v>175</v>
      </c>
      <c r="J1" s="267" t="s">
        <v>175</v>
      </c>
      <c r="K1" s="270" t="s">
        <v>179</v>
      </c>
      <c r="L1" s="270" t="s">
        <v>179</v>
      </c>
      <c r="M1" s="270" t="s">
        <v>172</v>
      </c>
      <c r="N1" s="270" t="s">
        <v>172</v>
      </c>
      <c r="O1" s="269" t="s">
        <v>184</v>
      </c>
    </row>
    <row r="2" spans="1:16">
      <c r="B2" s="270" t="s">
        <v>180</v>
      </c>
      <c r="C2" s="270" t="s">
        <v>181</v>
      </c>
      <c r="D2" s="270" t="s">
        <v>675</v>
      </c>
      <c r="E2" s="267" t="s">
        <v>193</v>
      </c>
      <c r="F2" s="270" t="s">
        <v>675</v>
      </c>
      <c r="G2" s="270" t="s">
        <v>225</v>
      </c>
      <c r="H2" s="267" t="s">
        <v>193</v>
      </c>
      <c r="I2" s="270" t="s">
        <v>225</v>
      </c>
      <c r="J2" s="267" t="s">
        <v>193</v>
      </c>
      <c r="K2" s="270" t="s">
        <v>225</v>
      </c>
      <c r="L2" s="267" t="s">
        <v>193</v>
      </c>
      <c r="M2" s="270" t="s">
        <v>182</v>
      </c>
      <c r="N2" s="267" t="s">
        <v>193</v>
      </c>
      <c r="O2" s="270" t="s">
        <v>185</v>
      </c>
    </row>
    <row r="3" spans="1:16">
      <c r="A3" s="150" t="s">
        <v>46</v>
      </c>
    </row>
    <row r="4" spans="1:16">
      <c r="A4" s="151" t="s">
        <v>0</v>
      </c>
      <c r="B4" s="271">
        <v>0</v>
      </c>
      <c r="C4" s="271">
        <v>74025</v>
      </c>
      <c r="D4" s="271">
        <f>B4+C4</f>
        <v>74025</v>
      </c>
      <c r="E4" s="272">
        <f t="shared" ref="E4:E11" si="0">(D4/P4)</f>
        <v>9.3113207547169807</v>
      </c>
      <c r="F4" s="271">
        <v>1000</v>
      </c>
      <c r="G4" s="271">
        <v>10000</v>
      </c>
      <c r="H4" s="272">
        <f t="shared" ref="H4:H11" si="1">(G4/P4)</f>
        <v>1.2578616352201257</v>
      </c>
      <c r="I4" s="271">
        <v>34395</v>
      </c>
      <c r="J4" s="272">
        <f t="shared" ref="J4:J11" si="2">(I4/P4)</f>
        <v>4.3264150943396222</v>
      </c>
      <c r="K4" s="271">
        <v>1560</v>
      </c>
      <c r="L4" s="272">
        <f t="shared" ref="L4:L11" si="3">(K4/P4)</f>
        <v>0.19622641509433963</v>
      </c>
      <c r="M4" s="271">
        <f>D4+G4+I4+K4</f>
        <v>119980</v>
      </c>
      <c r="N4" s="272">
        <f t="shared" ref="N4:N11" si="4">(M4/P4)</f>
        <v>15.09182389937107</v>
      </c>
      <c r="O4" s="271">
        <v>359390</v>
      </c>
      <c r="P4" s="118">
        <v>7950</v>
      </c>
    </row>
    <row r="5" spans="1:16">
      <c r="A5" s="151" t="s">
        <v>2</v>
      </c>
      <c r="B5" s="271">
        <v>1950</v>
      </c>
      <c r="C5" s="271">
        <v>55772</v>
      </c>
      <c r="D5" s="271">
        <f t="shared" ref="D5:D68" si="5">B5+C5</f>
        <v>57722</v>
      </c>
      <c r="E5" s="272">
        <f t="shared" si="0"/>
        <v>5.3739875244390651</v>
      </c>
      <c r="F5" s="271">
        <v>0</v>
      </c>
      <c r="G5" s="271">
        <v>0</v>
      </c>
      <c r="H5" s="272">
        <f t="shared" si="1"/>
        <v>0</v>
      </c>
      <c r="I5" s="271">
        <v>35538</v>
      </c>
      <c r="J5" s="272">
        <f t="shared" si="2"/>
        <v>3.3086304813332093</v>
      </c>
      <c r="K5" s="271">
        <v>0</v>
      </c>
      <c r="L5" s="272">
        <f t="shared" si="3"/>
        <v>0</v>
      </c>
      <c r="M5" s="271">
        <f t="shared" ref="M5:M68" si="6">D5+G5+I5+K5</f>
        <v>93260</v>
      </c>
      <c r="N5" s="272">
        <f t="shared" si="4"/>
        <v>8.6826180057722748</v>
      </c>
      <c r="O5" s="271">
        <v>0</v>
      </c>
      <c r="P5" s="118">
        <v>10741</v>
      </c>
    </row>
    <row r="6" spans="1:16">
      <c r="A6" s="151" t="s">
        <v>4</v>
      </c>
      <c r="B6" s="271">
        <v>30500</v>
      </c>
      <c r="C6" s="271">
        <v>45000</v>
      </c>
      <c r="D6" s="271">
        <f t="shared" si="5"/>
        <v>75500</v>
      </c>
      <c r="E6" s="272">
        <f t="shared" si="0"/>
        <v>6.3858580732470607</v>
      </c>
      <c r="F6" s="271">
        <v>15232</v>
      </c>
      <c r="G6" s="271">
        <v>0</v>
      </c>
      <c r="H6" s="272">
        <f t="shared" si="1"/>
        <v>0</v>
      </c>
      <c r="I6" s="271">
        <v>37896</v>
      </c>
      <c r="J6" s="272">
        <f t="shared" si="2"/>
        <v>3.2052778482618627</v>
      </c>
      <c r="K6" s="271">
        <v>8444</v>
      </c>
      <c r="L6" s="272">
        <f t="shared" si="3"/>
        <v>0.71420113338408187</v>
      </c>
      <c r="M6" s="271">
        <f t="shared" si="6"/>
        <v>121840</v>
      </c>
      <c r="N6" s="272">
        <f t="shared" si="4"/>
        <v>10.305337054893005</v>
      </c>
      <c r="O6" s="271">
        <v>0</v>
      </c>
      <c r="P6" s="118">
        <v>11823</v>
      </c>
    </row>
    <row r="7" spans="1:16">
      <c r="A7" s="151" t="s">
        <v>3</v>
      </c>
      <c r="B7" s="271">
        <v>17500</v>
      </c>
      <c r="C7" s="271">
        <v>40000</v>
      </c>
      <c r="D7" s="271">
        <f t="shared" si="5"/>
        <v>57500</v>
      </c>
      <c r="E7" s="272">
        <f t="shared" si="0"/>
        <v>5.2655677655677655</v>
      </c>
      <c r="F7" s="271">
        <v>0</v>
      </c>
      <c r="G7" s="271">
        <v>5000</v>
      </c>
      <c r="H7" s="272">
        <f t="shared" si="1"/>
        <v>0.45787545787545786</v>
      </c>
      <c r="I7" s="271">
        <v>44189</v>
      </c>
      <c r="J7" s="272">
        <f t="shared" si="2"/>
        <v>4.0466117216117219</v>
      </c>
      <c r="K7" s="271">
        <v>7669</v>
      </c>
      <c r="L7" s="272">
        <f t="shared" si="3"/>
        <v>0.70228937728937724</v>
      </c>
      <c r="M7" s="271">
        <f t="shared" si="6"/>
        <v>114358</v>
      </c>
      <c r="N7" s="272">
        <f t="shared" si="4"/>
        <v>10.472344322344322</v>
      </c>
      <c r="O7" s="271">
        <v>0</v>
      </c>
      <c r="P7" s="118">
        <v>10920</v>
      </c>
    </row>
    <row r="8" spans="1:16">
      <c r="A8" s="151" t="s">
        <v>1</v>
      </c>
      <c r="B8" s="271">
        <v>5000</v>
      </c>
      <c r="C8" s="271">
        <v>33250</v>
      </c>
      <c r="D8" s="271">
        <f t="shared" si="5"/>
        <v>38250</v>
      </c>
      <c r="E8" s="272">
        <f t="shared" si="0"/>
        <v>3.8002980625931446</v>
      </c>
      <c r="F8" s="271">
        <v>0</v>
      </c>
      <c r="G8" s="271">
        <v>0</v>
      </c>
      <c r="H8" s="272">
        <f t="shared" si="1"/>
        <v>0</v>
      </c>
      <c r="I8" s="271">
        <v>33312</v>
      </c>
      <c r="J8" s="272">
        <f t="shared" si="2"/>
        <v>3.3096870342771982</v>
      </c>
      <c r="K8" s="271">
        <v>3829</v>
      </c>
      <c r="L8" s="272">
        <f t="shared" si="3"/>
        <v>0.38042722305017385</v>
      </c>
      <c r="M8" s="271">
        <f t="shared" si="6"/>
        <v>75391</v>
      </c>
      <c r="N8" s="272">
        <f t="shared" si="4"/>
        <v>7.4904123199205168</v>
      </c>
      <c r="O8" s="271">
        <v>0</v>
      </c>
      <c r="P8" s="118">
        <v>10065</v>
      </c>
    </row>
    <row r="9" spans="1:16">
      <c r="A9" s="151" t="s">
        <v>5</v>
      </c>
      <c r="B9" s="271">
        <v>7119</v>
      </c>
      <c r="C9" s="271">
        <v>60598</v>
      </c>
      <c r="D9" s="271">
        <f t="shared" si="5"/>
        <v>67717</v>
      </c>
      <c r="E9" s="272">
        <f t="shared" si="0"/>
        <v>5.4087060702875398</v>
      </c>
      <c r="F9" s="271">
        <v>0</v>
      </c>
      <c r="G9" s="271">
        <v>0</v>
      </c>
      <c r="H9" s="272">
        <f t="shared" si="1"/>
        <v>0</v>
      </c>
      <c r="I9" s="271">
        <v>38852</v>
      </c>
      <c r="J9" s="272">
        <f t="shared" si="2"/>
        <v>3.1031948881789138</v>
      </c>
      <c r="K9" s="271">
        <v>13813</v>
      </c>
      <c r="L9" s="272">
        <f t="shared" si="3"/>
        <v>1.1032747603833866</v>
      </c>
      <c r="M9" s="271">
        <f t="shared" si="6"/>
        <v>120382</v>
      </c>
      <c r="N9" s="272">
        <f t="shared" si="4"/>
        <v>9.6151757188498408</v>
      </c>
      <c r="O9" s="271">
        <v>87309</v>
      </c>
      <c r="P9" s="118">
        <v>12520</v>
      </c>
    </row>
    <row r="10" spans="1:16">
      <c r="A10" s="151" t="s">
        <v>7</v>
      </c>
      <c r="B10" s="271">
        <v>4400</v>
      </c>
      <c r="C10" s="271">
        <v>50417</v>
      </c>
      <c r="D10" s="271">
        <f t="shared" si="5"/>
        <v>54817</v>
      </c>
      <c r="E10" s="272">
        <f t="shared" si="0"/>
        <v>3.7443306010928961</v>
      </c>
      <c r="F10" s="271">
        <v>3300</v>
      </c>
      <c r="G10" s="271">
        <v>9598</v>
      </c>
      <c r="H10" s="272">
        <f t="shared" si="1"/>
        <v>0.65560109289617485</v>
      </c>
      <c r="I10" s="271">
        <v>35505</v>
      </c>
      <c r="J10" s="272">
        <f t="shared" si="2"/>
        <v>2.425204918032787</v>
      </c>
      <c r="K10" s="271">
        <v>996</v>
      </c>
      <c r="L10" s="272">
        <f t="shared" si="3"/>
        <v>6.8032786885245902E-2</v>
      </c>
      <c r="M10" s="271">
        <f t="shared" si="6"/>
        <v>100916</v>
      </c>
      <c r="N10" s="272">
        <f t="shared" si="4"/>
        <v>6.8931693989071041</v>
      </c>
      <c r="O10" s="271">
        <v>15825</v>
      </c>
      <c r="P10" s="118">
        <v>14640</v>
      </c>
    </row>
    <row r="11" spans="1:16">
      <c r="A11" s="151" t="s">
        <v>6</v>
      </c>
      <c r="B11" s="271">
        <v>2900</v>
      </c>
      <c r="C11" s="271">
        <v>23100</v>
      </c>
      <c r="D11" s="271">
        <f t="shared" si="5"/>
        <v>26000</v>
      </c>
      <c r="E11" s="272">
        <f t="shared" si="0"/>
        <v>1.953712052900511</v>
      </c>
      <c r="F11" s="271">
        <v>0</v>
      </c>
      <c r="G11" s="271">
        <v>12500</v>
      </c>
      <c r="H11" s="272">
        <f t="shared" si="1"/>
        <v>0.93928464081755336</v>
      </c>
      <c r="I11" s="271">
        <v>39517</v>
      </c>
      <c r="J11" s="272">
        <f t="shared" si="2"/>
        <v>2.9694168920949804</v>
      </c>
      <c r="K11" s="271">
        <v>5150</v>
      </c>
      <c r="L11" s="272">
        <f t="shared" si="3"/>
        <v>0.38698527201683197</v>
      </c>
      <c r="M11" s="271">
        <f t="shared" si="6"/>
        <v>83167</v>
      </c>
      <c r="N11" s="272">
        <f t="shared" si="4"/>
        <v>6.2493988578298767</v>
      </c>
      <c r="O11" s="271">
        <v>0</v>
      </c>
      <c r="P11" s="118">
        <v>13308</v>
      </c>
    </row>
    <row r="12" spans="1:16" s="120" customFormat="1">
      <c r="A12" s="152"/>
      <c r="B12" s="273"/>
      <c r="C12" s="273"/>
      <c r="D12" s="273"/>
      <c r="E12" s="274"/>
      <c r="F12" s="273"/>
      <c r="G12" s="273"/>
      <c r="H12" s="274"/>
      <c r="I12" s="273"/>
      <c r="J12" s="274"/>
      <c r="K12" s="273"/>
      <c r="L12" s="274"/>
      <c r="M12" s="273"/>
      <c r="N12" s="274"/>
      <c r="O12" s="273"/>
      <c r="P12" s="121"/>
    </row>
    <row r="13" spans="1:16">
      <c r="A13" s="150" t="s">
        <v>47</v>
      </c>
      <c r="P13" s="118"/>
    </row>
    <row r="14" spans="1:16">
      <c r="A14" s="151" t="s">
        <v>12</v>
      </c>
      <c r="B14" s="271">
        <v>213714</v>
      </c>
      <c r="C14" s="271">
        <v>190500</v>
      </c>
      <c r="D14" s="271">
        <f t="shared" si="5"/>
        <v>404214</v>
      </c>
      <c r="E14" s="272">
        <f t="shared" ref="E14:E20" si="7">(D14/P14)</f>
        <v>13.42546831406935</v>
      </c>
      <c r="F14" s="271">
        <v>0</v>
      </c>
      <c r="G14" s="271">
        <v>22817</v>
      </c>
      <c r="H14" s="272">
        <f t="shared" ref="H14:H20" si="8">(G14/P14)</f>
        <v>0.75783844825295599</v>
      </c>
      <c r="I14" s="271">
        <v>81846</v>
      </c>
      <c r="J14" s="272">
        <f t="shared" ref="J14:J20" si="9">(I14/P14)</f>
        <v>2.7184137106416899</v>
      </c>
      <c r="K14" s="271">
        <v>58415</v>
      </c>
      <c r="L14" s="272">
        <f t="shared" ref="L14:L20" si="10">(K14/P14)</f>
        <v>1.9401820114255348</v>
      </c>
      <c r="M14" s="271">
        <f t="shared" si="6"/>
        <v>567292</v>
      </c>
      <c r="N14" s="272">
        <f t="shared" ref="N14:N20" si="11">(M14/P14)</f>
        <v>18.841902484389532</v>
      </c>
      <c r="O14" s="271">
        <v>2305</v>
      </c>
      <c r="P14" s="118">
        <v>30108</v>
      </c>
    </row>
    <row r="15" spans="1:16">
      <c r="A15" s="151" t="s">
        <v>9</v>
      </c>
      <c r="B15" s="271">
        <v>118999</v>
      </c>
      <c r="C15" s="271">
        <v>85000</v>
      </c>
      <c r="D15" s="271">
        <f t="shared" si="5"/>
        <v>203999</v>
      </c>
      <c r="E15" s="272">
        <f t="shared" si="7"/>
        <v>8.8934955096346666</v>
      </c>
      <c r="F15" s="271">
        <v>0</v>
      </c>
      <c r="G15" s="271">
        <v>402</v>
      </c>
      <c r="H15" s="272">
        <f t="shared" si="8"/>
        <v>1.7525503531258174E-2</v>
      </c>
      <c r="I15" s="271">
        <v>57024</v>
      </c>
      <c r="J15" s="272">
        <f t="shared" si="9"/>
        <v>2.4860057546429504</v>
      </c>
      <c r="K15" s="271">
        <v>20131</v>
      </c>
      <c r="L15" s="272">
        <f t="shared" si="10"/>
        <v>0.87762664574069227</v>
      </c>
      <c r="M15" s="271">
        <f t="shared" si="6"/>
        <v>281556</v>
      </c>
      <c r="N15" s="272">
        <f t="shared" si="11"/>
        <v>12.274653413549569</v>
      </c>
      <c r="O15" s="271">
        <v>0</v>
      </c>
      <c r="P15" s="118">
        <v>22938</v>
      </c>
    </row>
    <row r="16" spans="1:16">
      <c r="A16" s="151" t="s">
        <v>13</v>
      </c>
      <c r="B16" s="271">
        <v>33150</v>
      </c>
      <c r="C16" s="271">
        <v>106158</v>
      </c>
      <c r="D16" s="271">
        <f t="shared" si="5"/>
        <v>139308</v>
      </c>
      <c r="E16" s="272">
        <f t="shared" si="7"/>
        <v>4.2840273079525186</v>
      </c>
      <c r="F16" s="271">
        <v>0</v>
      </c>
      <c r="G16" s="271">
        <v>22049</v>
      </c>
      <c r="H16" s="272">
        <f t="shared" si="8"/>
        <v>0.67805523094901288</v>
      </c>
      <c r="I16" s="271">
        <v>96206</v>
      </c>
      <c r="J16" s="272">
        <f t="shared" si="9"/>
        <v>2.958546036041577</v>
      </c>
      <c r="K16" s="271">
        <v>16402</v>
      </c>
      <c r="L16" s="272">
        <f t="shared" si="10"/>
        <v>0.50439756442585648</v>
      </c>
      <c r="M16" s="271">
        <f t="shared" si="6"/>
        <v>273965</v>
      </c>
      <c r="N16" s="272">
        <f t="shared" si="11"/>
        <v>8.4250261393689652</v>
      </c>
      <c r="O16" s="271">
        <v>0</v>
      </c>
      <c r="P16" s="118">
        <v>32518</v>
      </c>
    </row>
    <row r="17" spans="1:16">
      <c r="A17" s="151" t="s">
        <v>11</v>
      </c>
      <c r="B17" s="271">
        <v>39648</v>
      </c>
      <c r="C17" s="271">
        <v>132547</v>
      </c>
      <c r="D17" s="271">
        <f t="shared" si="5"/>
        <v>172195</v>
      </c>
      <c r="E17" s="272">
        <f t="shared" si="7"/>
        <v>6.0385397671482677</v>
      </c>
      <c r="F17" s="271">
        <v>0</v>
      </c>
      <c r="G17" s="271">
        <v>10000</v>
      </c>
      <c r="H17" s="272">
        <f t="shared" si="8"/>
        <v>0.35068031982045167</v>
      </c>
      <c r="I17" s="271">
        <v>66578</v>
      </c>
      <c r="J17" s="272">
        <f t="shared" si="9"/>
        <v>2.334759433300603</v>
      </c>
      <c r="K17" s="271">
        <v>1948</v>
      </c>
      <c r="L17" s="272">
        <f t="shared" si="10"/>
        <v>6.8312526301023982E-2</v>
      </c>
      <c r="M17" s="271">
        <f t="shared" si="6"/>
        <v>250721</v>
      </c>
      <c r="N17" s="272">
        <f t="shared" si="11"/>
        <v>8.7922920465703474</v>
      </c>
      <c r="O17" s="271">
        <v>800000</v>
      </c>
      <c r="P17" s="118">
        <v>28516</v>
      </c>
    </row>
    <row r="18" spans="1:16">
      <c r="A18" s="151" t="s">
        <v>14</v>
      </c>
      <c r="B18" s="271">
        <v>93368</v>
      </c>
      <c r="C18" s="271">
        <v>213344</v>
      </c>
      <c r="D18" s="271">
        <f>B18+C18</f>
        <v>306712</v>
      </c>
      <c r="E18" s="272">
        <f t="shared" si="7"/>
        <v>9.0395520188623628</v>
      </c>
      <c r="F18" s="271">
        <v>9098</v>
      </c>
      <c r="G18" s="271">
        <v>13361</v>
      </c>
      <c r="H18" s="272">
        <f t="shared" si="8"/>
        <v>0.39378131447096965</v>
      </c>
      <c r="I18" s="271">
        <v>97322</v>
      </c>
      <c r="J18" s="272">
        <f t="shared" si="9"/>
        <v>2.8683171234895375</v>
      </c>
      <c r="K18" s="271">
        <v>12825</v>
      </c>
      <c r="L18" s="272">
        <f t="shared" si="10"/>
        <v>0.37798408488063662</v>
      </c>
      <c r="M18" s="271">
        <f t="shared" si="6"/>
        <v>430220</v>
      </c>
      <c r="N18" s="272">
        <f t="shared" si="11"/>
        <v>12.679634541703507</v>
      </c>
      <c r="O18" s="271">
        <v>0</v>
      </c>
      <c r="P18" s="118">
        <v>33930</v>
      </c>
    </row>
    <row r="19" spans="1:16">
      <c r="A19" s="151" t="s">
        <v>10</v>
      </c>
      <c r="B19" s="271">
        <v>15000</v>
      </c>
      <c r="C19" s="271">
        <v>119913</v>
      </c>
      <c r="D19" s="271">
        <f t="shared" si="5"/>
        <v>134913</v>
      </c>
      <c r="E19" s="272">
        <f t="shared" si="7"/>
        <v>5.2328368629276243</v>
      </c>
      <c r="F19" s="271">
        <v>0</v>
      </c>
      <c r="G19" s="271">
        <v>19181</v>
      </c>
      <c r="H19" s="272">
        <f t="shared" si="8"/>
        <v>0.74396866030563957</v>
      </c>
      <c r="I19" s="271">
        <v>65086</v>
      </c>
      <c r="J19" s="272">
        <f t="shared" si="9"/>
        <v>2.5244744395314562</v>
      </c>
      <c r="K19" s="271">
        <v>16621</v>
      </c>
      <c r="L19" s="272">
        <f t="shared" si="10"/>
        <v>0.6446745791637577</v>
      </c>
      <c r="M19" s="271">
        <f t="shared" si="6"/>
        <v>235801</v>
      </c>
      <c r="N19" s="272">
        <f t="shared" si="11"/>
        <v>9.1459545419284769</v>
      </c>
      <c r="O19" s="271">
        <v>18822</v>
      </c>
      <c r="P19" s="118">
        <v>25782</v>
      </c>
    </row>
    <row r="20" spans="1:16">
      <c r="A20" s="151" t="s">
        <v>8</v>
      </c>
      <c r="B20" s="271">
        <v>64941</v>
      </c>
      <c r="C20" s="271">
        <v>77220</v>
      </c>
      <c r="D20" s="271">
        <f t="shared" si="5"/>
        <v>142161</v>
      </c>
      <c r="E20" s="272">
        <f t="shared" si="7"/>
        <v>6.7079224272165341</v>
      </c>
      <c r="F20" s="271">
        <v>5000</v>
      </c>
      <c r="G20" s="271">
        <v>8673</v>
      </c>
      <c r="H20" s="272">
        <f t="shared" si="8"/>
        <v>0.40923889963667248</v>
      </c>
      <c r="I20" s="271">
        <v>59582</v>
      </c>
      <c r="J20" s="272">
        <f t="shared" si="9"/>
        <v>2.8113999905629217</v>
      </c>
      <c r="K20" s="271">
        <v>15710</v>
      </c>
      <c r="L20" s="272">
        <f t="shared" si="10"/>
        <v>0.74128249893832865</v>
      </c>
      <c r="M20" s="271">
        <f t="shared" si="6"/>
        <v>226126</v>
      </c>
      <c r="N20" s="272">
        <f t="shared" si="11"/>
        <v>10.669843816354456</v>
      </c>
      <c r="O20" s="271">
        <v>742136</v>
      </c>
      <c r="P20" s="118">
        <v>21193</v>
      </c>
    </row>
    <row r="21" spans="1:16" s="120" customFormat="1">
      <c r="A21" s="152"/>
      <c r="B21" s="273"/>
      <c r="C21" s="273"/>
      <c r="D21" s="273"/>
      <c r="E21" s="274"/>
      <c r="F21" s="273"/>
      <c r="G21" s="273"/>
      <c r="H21" s="274"/>
      <c r="I21" s="273"/>
      <c r="J21" s="274"/>
      <c r="K21" s="273"/>
      <c r="L21" s="274"/>
      <c r="M21" s="273"/>
      <c r="N21" s="274"/>
      <c r="O21" s="273"/>
      <c r="P21" s="121"/>
    </row>
    <row r="22" spans="1:16">
      <c r="A22" s="150" t="s">
        <v>48</v>
      </c>
      <c r="P22" s="118"/>
    </row>
    <row r="23" spans="1:16">
      <c r="A23" s="151" t="s">
        <v>22</v>
      </c>
      <c r="B23" s="271">
        <v>181400</v>
      </c>
      <c r="C23" s="271">
        <v>280000</v>
      </c>
      <c r="D23" s="271">
        <f t="shared" si="5"/>
        <v>461400</v>
      </c>
      <c r="E23" s="272">
        <f t="shared" ref="E23:E35" si="12">(D23/P23)</f>
        <v>11.490474411654837</v>
      </c>
      <c r="F23" s="271">
        <v>6295</v>
      </c>
      <c r="G23" s="271">
        <v>49934</v>
      </c>
      <c r="H23" s="272">
        <f t="shared" ref="H23:H35" si="13">(G23/P23)</f>
        <v>1.2435313161499191</v>
      </c>
      <c r="I23" s="271">
        <v>107116</v>
      </c>
      <c r="J23" s="272">
        <f t="shared" ref="J23:J35" si="14">(I23/P23)</f>
        <v>2.6675631926285641</v>
      </c>
      <c r="K23" s="271">
        <v>12065</v>
      </c>
      <c r="L23" s="272">
        <f t="shared" ref="L23:L35" si="15">(K23/P23)</f>
        <v>0.30046071473041963</v>
      </c>
      <c r="M23" s="271">
        <f t="shared" si="6"/>
        <v>630515</v>
      </c>
      <c r="N23" s="272">
        <f t="shared" ref="N23:N35" si="16">(M23/P23)</f>
        <v>15.70202963516374</v>
      </c>
      <c r="O23" s="271">
        <v>192926</v>
      </c>
      <c r="P23" s="118">
        <v>40155</v>
      </c>
    </row>
    <row r="24" spans="1:16">
      <c r="A24" s="151" t="s">
        <v>19</v>
      </c>
      <c r="B24" s="271">
        <v>70170</v>
      </c>
      <c r="C24" s="271">
        <v>131965</v>
      </c>
      <c r="D24" s="271">
        <f t="shared" si="5"/>
        <v>202135</v>
      </c>
      <c r="E24" s="272">
        <f t="shared" si="12"/>
        <v>5.2392369300951245</v>
      </c>
      <c r="F24" s="271">
        <v>0</v>
      </c>
      <c r="G24" s="271">
        <v>5000</v>
      </c>
      <c r="H24" s="272">
        <f t="shared" si="13"/>
        <v>0.12959747025738058</v>
      </c>
      <c r="I24" s="271">
        <v>107327</v>
      </c>
      <c r="J24" s="272">
        <f t="shared" si="14"/>
        <v>2.7818615380627771</v>
      </c>
      <c r="K24" s="271">
        <v>12297</v>
      </c>
      <c r="L24" s="272">
        <f t="shared" si="15"/>
        <v>0.31873201835100179</v>
      </c>
      <c r="M24" s="271">
        <f t="shared" si="6"/>
        <v>326759</v>
      </c>
      <c r="N24" s="272">
        <f t="shared" si="16"/>
        <v>8.4694279567662836</v>
      </c>
      <c r="O24" s="271">
        <v>1195</v>
      </c>
      <c r="P24" s="118">
        <v>38581</v>
      </c>
    </row>
    <row r="25" spans="1:16">
      <c r="A25" s="151" t="s">
        <v>16</v>
      </c>
      <c r="B25" s="271">
        <v>36730</v>
      </c>
      <c r="C25" s="271">
        <v>156455</v>
      </c>
      <c r="D25" s="271">
        <f t="shared" si="5"/>
        <v>193185</v>
      </c>
      <c r="E25" s="272">
        <f t="shared" si="12"/>
        <v>5.3351284175642091</v>
      </c>
      <c r="F25" s="271">
        <v>0</v>
      </c>
      <c r="G25" s="271">
        <v>0</v>
      </c>
      <c r="H25" s="272">
        <f t="shared" si="13"/>
        <v>0</v>
      </c>
      <c r="I25" s="271">
        <v>115246</v>
      </c>
      <c r="J25" s="272">
        <f t="shared" si="14"/>
        <v>3.1827119580226455</v>
      </c>
      <c r="K25" s="271">
        <v>0</v>
      </c>
      <c r="L25" s="272">
        <f t="shared" si="15"/>
        <v>0</v>
      </c>
      <c r="M25" s="271">
        <f t="shared" si="6"/>
        <v>308431</v>
      </c>
      <c r="N25" s="272">
        <f t="shared" si="16"/>
        <v>8.5178403755868537</v>
      </c>
      <c r="O25" s="271">
        <v>0</v>
      </c>
      <c r="P25" s="118">
        <v>36210</v>
      </c>
    </row>
    <row r="26" spans="1:16">
      <c r="A26" s="151" t="s">
        <v>18</v>
      </c>
      <c r="B26" s="271">
        <v>174217</v>
      </c>
      <c r="C26" s="271">
        <v>169652</v>
      </c>
      <c r="D26" s="271">
        <f t="shared" si="5"/>
        <v>343869</v>
      </c>
      <c r="E26" s="272">
        <f t="shared" si="12"/>
        <v>9.2150552042019509</v>
      </c>
      <c r="F26" s="271">
        <v>19475</v>
      </c>
      <c r="G26" s="271">
        <v>0</v>
      </c>
      <c r="H26" s="272">
        <f t="shared" si="13"/>
        <v>0</v>
      </c>
      <c r="I26" s="271">
        <v>99218</v>
      </c>
      <c r="J26" s="272">
        <f t="shared" si="14"/>
        <v>2.6588594704684319</v>
      </c>
      <c r="K26" s="271">
        <v>18665</v>
      </c>
      <c r="L26" s="272">
        <f t="shared" si="15"/>
        <v>0.5001875870940079</v>
      </c>
      <c r="M26" s="271">
        <f t="shared" si="6"/>
        <v>461752</v>
      </c>
      <c r="N26" s="272">
        <f t="shared" si="16"/>
        <v>12.37410226176439</v>
      </c>
      <c r="O26" s="271">
        <v>0</v>
      </c>
      <c r="P26" s="118">
        <v>37316</v>
      </c>
    </row>
    <row r="27" spans="1:16">
      <c r="A27" s="151" t="s">
        <v>24</v>
      </c>
      <c r="B27" s="271">
        <v>277772</v>
      </c>
      <c r="C27" s="271">
        <v>802433</v>
      </c>
      <c r="D27" s="271">
        <f t="shared" si="5"/>
        <v>1080205</v>
      </c>
      <c r="E27" s="272">
        <f t="shared" si="12"/>
        <v>24.532829143103722</v>
      </c>
      <c r="F27" s="271">
        <v>0</v>
      </c>
      <c r="G27" s="271">
        <v>36871</v>
      </c>
      <c r="H27" s="272">
        <f t="shared" si="13"/>
        <v>0.83738729531466471</v>
      </c>
      <c r="I27" s="271">
        <v>150024</v>
      </c>
      <c r="J27" s="272">
        <f t="shared" si="14"/>
        <v>3.4072358111330652</v>
      </c>
      <c r="K27" s="271">
        <v>64439</v>
      </c>
      <c r="L27" s="272">
        <f t="shared" si="15"/>
        <v>1.4634916308964139</v>
      </c>
      <c r="M27" s="271">
        <f t="shared" si="6"/>
        <v>1331539</v>
      </c>
      <c r="N27" s="272">
        <f t="shared" si="16"/>
        <v>30.240943880447865</v>
      </c>
      <c r="O27" s="271">
        <v>204055</v>
      </c>
      <c r="P27" s="118">
        <v>44031</v>
      </c>
    </row>
    <row r="28" spans="1:16">
      <c r="A28" s="151" t="s">
        <v>20</v>
      </c>
      <c r="B28" s="271">
        <v>0</v>
      </c>
      <c r="C28" s="271">
        <v>244700</v>
      </c>
      <c r="D28" s="271">
        <f t="shared" si="5"/>
        <v>244700</v>
      </c>
      <c r="E28" s="272">
        <f t="shared" si="12"/>
        <v>6.0446618250086459</v>
      </c>
      <c r="F28" s="271">
        <v>9728</v>
      </c>
      <c r="G28" s="271">
        <v>66021</v>
      </c>
      <c r="H28" s="272">
        <f t="shared" si="13"/>
        <v>1.6308729805839632</v>
      </c>
      <c r="I28" s="271">
        <v>89433</v>
      </c>
      <c r="J28" s="272">
        <f t="shared" si="14"/>
        <v>2.2092040907069808</v>
      </c>
      <c r="K28" s="271">
        <v>16888</v>
      </c>
      <c r="L28" s="272">
        <f t="shared" si="15"/>
        <v>0.4171730645719085</v>
      </c>
      <c r="M28" s="271">
        <f t="shared" si="6"/>
        <v>417042</v>
      </c>
      <c r="N28" s="272">
        <f t="shared" si="16"/>
        <v>10.301911960871498</v>
      </c>
      <c r="O28" s="271">
        <v>83199</v>
      </c>
      <c r="P28" s="118">
        <v>40482</v>
      </c>
    </row>
    <row r="29" spans="1:16">
      <c r="A29" s="151" t="s">
        <v>15</v>
      </c>
      <c r="B29" s="271">
        <v>10000</v>
      </c>
      <c r="C29" s="271">
        <v>129000</v>
      </c>
      <c r="D29" s="271">
        <f t="shared" si="5"/>
        <v>139000</v>
      </c>
      <c r="E29" s="272">
        <f t="shared" si="12"/>
        <v>3.9344447903988224</v>
      </c>
      <c r="F29" s="271">
        <v>3260</v>
      </c>
      <c r="G29" s="271">
        <v>14676</v>
      </c>
      <c r="H29" s="272">
        <f t="shared" si="13"/>
        <v>0.4154094370064253</v>
      </c>
      <c r="I29" s="271">
        <v>72087</v>
      </c>
      <c r="J29" s="272">
        <f t="shared" si="14"/>
        <v>2.0404483568739562</v>
      </c>
      <c r="K29" s="271">
        <v>13412</v>
      </c>
      <c r="L29" s="272">
        <f t="shared" si="15"/>
        <v>0.37963146423617988</v>
      </c>
      <c r="M29" s="271">
        <f t="shared" si="6"/>
        <v>239175</v>
      </c>
      <c r="N29" s="272">
        <f t="shared" si="16"/>
        <v>6.7699340485153838</v>
      </c>
      <c r="O29" s="271">
        <v>46350</v>
      </c>
      <c r="P29" s="118">
        <v>35329</v>
      </c>
    </row>
    <row r="30" spans="1:16">
      <c r="A30" s="151" t="s">
        <v>372</v>
      </c>
      <c r="B30" s="271">
        <v>255000</v>
      </c>
      <c r="C30" s="271">
        <v>72000</v>
      </c>
      <c r="D30" s="271">
        <f>B30+C30</f>
        <v>327000</v>
      </c>
      <c r="E30" s="272">
        <f>(D30/P30)</f>
        <v>7.3925035040918754</v>
      </c>
      <c r="F30" s="271">
        <v>0</v>
      </c>
      <c r="G30" s="271">
        <v>0</v>
      </c>
      <c r="H30" s="272">
        <f>(G30/P30)</f>
        <v>0</v>
      </c>
      <c r="I30" s="271">
        <v>135221</v>
      </c>
      <c r="J30" s="272">
        <f>(I30/P30)</f>
        <v>3.056947144730298</v>
      </c>
      <c r="K30" s="271">
        <v>33290</v>
      </c>
      <c r="L30" s="272">
        <f>(K30/P30)</f>
        <v>0.75258850657864995</v>
      </c>
      <c r="M30" s="271">
        <f>D30+G30+I30+K30</f>
        <v>495511</v>
      </c>
      <c r="N30" s="272">
        <f>(M30/P30)</f>
        <v>11.202039155400822</v>
      </c>
      <c r="O30" s="271">
        <v>0</v>
      </c>
      <c r="P30" s="118">
        <v>44234</v>
      </c>
    </row>
    <row r="31" spans="1:16">
      <c r="A31" s="151" t="s">
        <v>25</v>
      </c>
      <c r="B31" s="271">
        <v>139286</v>
      </c>
      <c r="C31" s="271">
        <v>230000</v>
      </c>
      <c r="D31" s="271">
        <f t="shared" si="5"/>
        <v>369286</v>
      </c>
      <c r="E31" s="272">
        <f t="shared" si="12"/>
        <v>7.3903019872320836</v>
      </c>
      <c r="F31" s="271">
        <v>6000</v>
      </c>
      <c r="G31" s="271">
        <v>31960</v>
      </c>
      <c r="H31" s="272">
        <f t="shared" si="13"/>
        <v>0.63959654986091374</v>
      </c>
      <c r="I31" s="271">
        <v>114801</v>
      </c>
      <c r="J31" s="272">
        <f t="shared" si="14"/>
        <v>2.2974444155376332</v>
      </c>
      <c r="K31" s="271">
        <v>36783</v>
      </c>
      <c r="L31" s="272">
        <f t="shared" si="15"/>
        <v>0.73611639216314118</v>
      </c>
      <c r="M31" s="271">
        <f t="shared" si="6"/>
        <v>552830</v>
      </c>
      <c r="N31" s="272">
        <f t="shared" si="16"/>
        <v>11.063459344793772</v>
      </c>
      <c r="O31" s="271">
        <v>0</v>
      </c>
      <c r="P31" s="118">
        <v>49969</v>
      </c>
    </row>
    <row r="32" spans="1:16">
      <c r="A32" s="151" t="s">
        <v>17</v>
      </c>
      <c r="B32" s="271">
        <v>57250</v>
      </c>
      <c r="C32" s="271">
        <v>209576</v>
      </c>
      <c r="D32" s="271">
        <f t="shared" si="5"/>
        <v>266826</v>
      </c>
      <c r="E32" s="272">
        <f t="shared" si="12"/>
        <v>7.3199275759903433</v>
      </c>
      <c r="F32" s="271">
        <v>0</v>
      </c>
      <c r="G32" s="271">
        <v>8000</v>
      </c>
      <c r="H32" s="272">
        <f t="shared" si="13"/>
        <v>0.21946669592889279</v>
      </c>
      <c r="I32" s="271">
        <v>120137</v>
      </c>
      <c r="J32" s="272">
        <f t="shared" si="14"/>
        <v>3.295758806101174</v>
      </c>
      <c r="K32" s="271">
        <v>73128</v>
      </c>
      <c r="L32" s="272">
        <f t="shared" si="15"/>
        <v>2.0061450674860088</v>
      </c>
      <c r="M32" s="271">
        <f t="shared" si="6"/>
        <v>468091</v>
      </c>
      <c r="N32" s="272">
        <f t="shared" si="16"/>
        <v>12.841298145506419</v>
      </c>
      <c r="O32" s="271">
        <v>90266</v>
      </c>
      <c r="P32" s="118">
        <v>36452</v>
      </c>
    </row>
    <row r="33" spans="1:16">
      <c r="A33" s="151" t="s">
        <v>21</v>
      </c>
      <c r="B33" s="271">
        <v>37666</v>
      </c>
      <c r="C33" s="271">
        <v>248500</v>
      </c>
      <c r="D33" s="271">
        <f t="shared" si="5"/>
        <v>286166</v>
      </c>
      <c r="E33" s="272">
        <f t="shared" si="12"/>
        <v>7.3003392943697545</v>
      </c>
      <c r="F33" s="271">
        <v>0</v>
      </c>
      <c r="G33" s="271">
        <v>0</v>
      </c>
      <c r="H33" s="272">
        <f t="shared" si="13"/>
        <v>0</v>
      </c>
      <c r="I33" s="271">
        <v>109928</v>
      </c>
      <c r="J33" s="272">
        <f t="shared" si="14"/>
        <v>2.804357254011582</v>
      </c>
      <c r="K33" s="271">
        <v>30522</v>
      </c>
      <c r="L33" s="272">
        <f t="shared" si="15"/>
        <v>0.77864231230388525</v>
      </c>
      <c r="M33" s="271">
        <f t="shared" si="6"/>
        <v>426616</v>
      </c>
      <c r="N33" s="272">
        <f t="shared" si="16"/>
        <v>10.883338860685221</v>
      </c>
      <c r="O33" s="271">
        <v>94873</v>
      </c>
      <c r="P33" s="118">
        <v>39199</v>
      </c>
    </row>
    <row r="34" spans="1:16">
      <c r="A34" s="151" t="s">
        <v>23</v>
      </c>
      <c r="B34" s="271">
        <v>176100</v>
      </c>
      <c r="C34" s="271">
        <v>138772</v>
      </c>
      <c r="D34" s="271">
        <f t="shared" si="5"/>
        <v>314872</v>
      </c>
      <c r="E34" s="272">
        <f t="shared" si="12"/>
        <v>7.4462469848176704</v>
      </c>
      <c r="F34" s="271">
        <v>0</v>
      </c>
      <c r="G34" s="271">
        <v>5180</v>
      </c>
      <c r="H34" s="272">
        <f t="shared" si="13"/>
        <v>0.12249917230288984</v>
      </c>
      <c r="I34" s="271">
        <v>96036</v>
      </c>
      <c r="J34" s="272">
        <f t="shared" si="14"/>
        <v>2.2711062763089438</v>
      </c>
      <c r="K34" s="271">
        <v>66719</v>
      </c>
      <c r="L34" s="272">
        <f t="shared" si="15"/>
        <v>1.5778035283545382</v>
      </c>
      <c r="M34" s="271">
        <f t="shared" si="6"/>
        <v>482807</v>
      </c>
      <c r="N34" s="272">
        <f t="shared" si="16"/>
        <v>11.417655961784043</v>
      </c>
      <c r="O34" s="271">
        <v>24319</v>
      </c>
      <c r="P34" s="118">
        <v>42286</v>
      </c>
    </row>
    <row r="35" spans="1:16">
      <c r="A35" s="151" t="s">
        <v>26</v>
      </c>
      <c r="B35" s="271">
        <v>0</v>
      </c>
      <c r="C35" s="271">
        <v>532665</v>
      </c>
      <c r="D35" s="271">
        <f t="shared" si="5"/>
        <v>532665</v>
      </c>
      <c r="E35" s="272">
        <f t="shared" si="12"/>
        <v>10.795148247978437</v>
      </c>
      <c r="F35" s="271">
        <v>20000</v>
      </c>
      <c r="G35" s="271">
        <v>12000</v>
      </c>
      <c r="H35" s="272">
        <f t="shared" si="13"/>
        <v>0.24319559005330035</v>
      </c>
      <c r="I35" s="271">
        <v>113026</v>
      </c>
      <c r="J35" s="272">
        <f t="shared" si="14"/>
        <v>2.2906187301136938</v>
      </c>
      <c r="K35" s="271">
        <v>38440</v>
      </c>
      <c r="L35" s="272">
        <f t="shared" si="15"/>
        <v>0.77903654013740553</v>
      </c>
      <c r="M35" s="271">
        <f t="shared" si="6"/>
        <v>696131</v>
      </c>
      <c r="N35" s="272">
        <f t="shared" si="16"/>
        <v>14.107999108282836</v>
      </c>
      <c r="O35" s="271">
        <v>0</v>
      </c>
      <c r="P35" s="118">
        <v>49343</v>
      </c>
    </row>
    <row r="36" spans="1:16" s="120" customFormat="1">
      <c r="A36" s="152"/>
      <c r="B36" s="273"/>
      <c r="C36" s="273"/>
      <c r="D36" s="273"/>
      <c r="E36" s="274"/>
      <c r="F36" s="273"/>
      <c r="G36" s="273"/>
      <c r="H36" s="274"/>
      <c r="I36" s="273"/>
      <c r="J36" s="274"/>
      <c r="K36" s="273"/>
      <c r="L36" s="274"/>
      <c r="M36" s="273"/>
      <c r="N36" s="274"/>
      <c r="O36" s="273"/>
      <c r="P36" s="121"/>
    </row>
    <row r="37" spans="1:16">
      <c r="A37" s="150" t="s">
        <v>49</v>
      </c>
      <c r="P37" s="118"/>
    </row>
    <row r="38" spans="1:16">
      <c r="A38" s="151" t="s">
        <v>30</v>
      </c>
      <c r="B38" s="271">
        <v>216089</v>
      </c>
      <c r="C38" s="271">
        <v>291305</v>
      </c>
      <c r="D38" s="271">
        <f t="shared" si="5"/>
        <v>507394</v>
      </c>
      <c r="E38" s="272">
        <f t="shared" ref="E38:E43" si="17">(D38/P38)</f>
        <v>8.3270805638980523</v>
      </c>
      <c r="F38" s="271">
        <v>900</v>
      </c>
      <c r="G38" s="271">
        <v>0</v>
      </c>
      <c r="H38" s="272">
        <f t="shared" ref="H38:H43" si="18">(G38/P38)</f>
        <v>0</v>
      </c>
      <c r="I38" s="271">
        <v>142916</v>
      </c>
      <c r="J38" s="272">
        <f t="shared" ref="J38:J43" si="19">(I38/P38)</f>
        <v>2.3454614084322123</v>
      </c>
      <c r="K38" s="271">
        <v>55898</v>
      </c>
      <c r="L38" s="272">
        <f t="shared" ref="L38:L43" si="20">(K38/P38)</f>
        <v>0.91736825693794821</v>
      </c>
      <c r="M38" s="271">
        <f t="shared" si="6"/>
        <v>706208</v>
      </c>
      <c r="N38" s="272">
        <f t="shared" ref="N38:N43" si="21">(M38/P38)</f>
        <v>11.589910229268213</v>
      </c>
      <c r="O38" s="271">
        <v>44914</v>
      </c>
      <c r="P38" s="118">
        <v>60933</v>
      </c>
    </row>
    <row r="39" spans="1:16">
      <c r="A39" s="151" t="s">
        <v>29</v>
      </c>
      <c r="B39" s="271">
        <v>102151</v>
      </c>
      <c r="C39" s="271">
        <v>257471</v>
      </c>
      <c r="D39" s="271">
        <f t="shared" si="5"/>
        <v>359622</v>
      </c>
      <c r="E39" s="272">
        <f t="shared" si="17"/>
        <v>5.8614271278156274</v>
      </c>
      <c r="F39" s="271">
        <v>0</v>
      </c>
      <c r="G39" s="271">
        <v>0</v>
      </c>
      <c r="H39" s="272">
        <f t="shared" si="18"/>
        <v>0</v>
      </c>
      <c r="I39" s="271">
        <v>160228</v>
      </c>
      <c r="J39" s="272">
        <f t="shared" si="19"/>
        <v>2.6115330703784596</v>
      </c>
      <c r="K39" s="271">
        <v>14857</v>
      </c>
      <c r="L39" s="272">
        <f t="shared" si="20"/>
        <v>0.24215210092251524</v>
      </c>
      <c r="M39" s="271">
        <f t="shared" si="6"/>
        <v>534707</v>
      </c>
      <c r="N39" s="272">
        <f t="shared" si="21"/>
        <v>8.7151122991166012</v>
      </c>
      <c r="O39" s="271">
        <v>26922</v>
      </c>
      <c r="P39" s="118">
        <v>61354</v>
      </c>
    </row>
    <row r="40" spans="1:16">
      <c r="A40" s="151" t="s">
        <v>32</v>
      </c>
      <c r="B40" s="271">
        <v>123686</v>
      </c>
      <c r="C40" s="271">
        <v>214000</v>
      </c>
      <c r="D40" s="271">
        <f t="shared" si="5"/>
        <v>337686</v>
      </c>
      <c r="E40" s="272">
        <f t="shared" si="17"/>
        <v>5.2325213834139088</v>
      </c>
      <c r="F40" s="271">
        <v>3300</v>
      </c>
      <c r="G40" s="271">
        <v>1587</v>
      </c>
      <c r="H40" s="272">
        <f t="shared" si="18"/>
        <v>2.4590925994793605E-2</v>
      </c>
      <c r="I40" s="271">
        <v>129087</v>
      </c>
      <c r="J40" s="272">
        <f t="shared" si="19"/>
        <v>2.000232428412049</v>
      </c>
      <c r="K40" s="271">
        <v>58272</v>
      </c>
      <c r="L40" s="272">
        <f t="shared" si="20"/>
        <v>0.90293789512830047</v>
      </c>
      <c r="M40" s="271">
        <f t="shared" si="6"/>
        <v>526632</v>
      </c>
      <c r="N40" s="272">
        <f t="shared" si="21"/>
        <v>8.1602826329490519</v>
      </c>
      <c r="O40" s="271">
        <v>57201</v>
      </c>
      <c r="P40" s="118">
        <v>64536</v>
      </c>
    </row>
    <row r="41" spans="1:16">
      <c r="A41" s="151" t="s">
        <v>27</v>
      </c>
      <c r="B41" s="271">
        <v>105836</v>
      </c>
      <c r="C41" s="271">
        <v>227825</v>
      </c>
      <c r="D41" s="271">
        <f t="shared" si="5"/>
        <v>333661</v>
      </c>
      <c r="E41" s="272">
        <f t="shared" si="17"/>
        <v>6.0279845353374766</v>
      </c>
      <c r="F41" s="271">
        <v>0</v>
      </c>
      <c r="G41" s="271">
        <v>32884</v>
      </c>
      <c r="H41" s="272">
        <f t="shared" si="18"/>
        <v>0.59408874114756471</v>
      </c>
      <c r="I41" s="271">
        <v>175162</v>
      </c>
      <c r="J41" s="272">
        <f t="shared" si="19"/>
        <v>3.1645107674519437</v>
      </c>
      <c r="K41" s="271">
        <v>56712</v>
      </c>
      <c r="L41" s="272">
        <f t="shared" si="20"/>
        <v>1.0245700245700247</v>
      </c>
      <c r="M41" s="271">
        <f t="shared" si="6"/>
        <v>598419</v>
      </c>
      <c r="N41" s="272">
        <f t="shared" si="21"/>
        <v>10.81115406850701</v>
      </c>
      <c r="O41" s="271">
        <v>45421</v>
      </c>
      <c r="P41" s="118">
        <v>55352</v>
      </c>
    </row>
    <row r="42" spans="1:16">
      <c r="A42" s="151" t="s">
        <v>28</v>
      </c>
      <c r="B42" s="271">
        <v>9111</v>
      </c>
      <c r="C42" s="271">
        <v>227833</v>
      </c>
      <c r="D42" s="271">
        <f t="shared" si="5"/>
        <v>236944</v>
      </c>
      <c r="E42" s="272">
        <f t="shared" si="17"/>
        <v>4.0067640692640696</v>
      </c>
      <c r="F42" s="271">
        <v>0</v>
      </c>
      <c r="G42" s="271">
        <v>17054</v>
      </c>
      <c r="H42" s="272">
        <f t="shared" si="18"/>
        <v>0.28838609307359309</v>
      </c>
      <c r="I42" s="271">
        <v>183472</v>
      </c>
      <c r="J42" s="272">
        <f t="shared" si="19"/>
        <v>3.1025432900432901</v>
      </c>
      <c r="K42" s="271">
        <v>24604</v>
      </c>
      <c r="L42" s="272">
        <f t="shared" si="20"/>
        <v>0.41605790043290042</v>
      </c>
      <c r="M42" s="271">
        <f t="shared" si="6"/>
        <v>462074</v>
      </c>
      <c r="N42" s="272">
        <f t="shared" si="21"/>
        <v>7.8137513528138527</v>
      </c>
      <c r="O42" s="271">
        <v>0</v>
      </c>
      <c r="P42" s="118">
        <v>59136</v>
      </c>
    </row>
    <row r="43" spans="1:16">
      <c r="A43" s="151" t="s">
        <v>31</v>
      </c>
      <c r="B43" s="271">
        <v>263500</v>
      </c>
      <c r="C43" s="271">
        <v>414287</v>
      </c>
      <c r="D43" s="271">
        <f t="shared" si="5"/>
        <v>677787</v>
      </c>
      <c r="E43" s="272">
        <f t="shared" si="17"/>
        <v>10.96263768256587</v>
      </c>
      <c r="F43" s="271">
        <v>0</v>
      </c>
      <c r="G43" s="271">
        <v>20200</v>
      </c>
      <c r="H43" s="272">
        <f t="shared" si="18"/>
        <v>0.32671810050625133</v>
      </c>
      <c r="I43" s="271">
        <v>150670</v>
      </c>
      <c r="J43" s="272">
        <f t="shared" si="19"/>
        <v>2.4369611981820238</v>
      </c>
      <c r="K43" s="271">
        <v>35727</v>
      </c>
      <c r="L43" s="272">
        <f t="shared" si="20"/>
        <v>0.57785433548449705</v>
      </c>
      <c r="M43" s="271">
        <f t="shared" si="6"/>
        <v>884384</v>
      </c>
      <c r="N43" s="272">
        <f t="shared" si="21"/>
        <v>14.304171316738641</v>
      </c>
      <c r="O43" s="271">
        <v>0</v>
      </c>
      <c r="P43" s="118">
        <v>61827</v>
      </c>
    </row>
    <row r="44" spans="1:16" s="120" customFormat="1">
      <c r="A44" s="152"/>
      <c r="B44" s="273"/>
      <c r="C44" s="273"/>
      <c r="D44" s="273"/>
      <c r="E44" s="274"/>
      <c r="F44" s="273"/>
      <c r="G44" s="273"/>
      <c r="H44" s="274"/>
      <c r="I44" s="273"/>
      <c r="J44" s="274"/>
      <c r="K44" s="273"/>
      <c r="L44" s="274"/>
      <c r="M44" s="273"/>
      <c r="N44" s="274"/>
      <c r="O44" s="273"/>
      <c r="P44" s="121"/>
    </row>
    <row r="45" spans="1:16">
      <c r="A45" s="150" t="s">
        <v>50</v>
      </c>
      <c r="P45" s="118"/>
    </row>
    <row r="46" spans="1:16">
      <c r="A46" s="151" t="s">
        <v>35</v>
      </c>
      <c r="B46" s="271">
        <v>257281</v>
      </c>
      <c r="C46" s="271">
        <v>791611</v>
      </c>
      <c r="D46" s="271">
        <f t="shared" si="5"/>
        <v>1048892</v>
      </c>
      <c r="E46" s="272">
        <f>(D46/P46)</f>
        <v>13.673828023152735</v>
      </c>
      <c r="F46" s="271">
        <v>74299</v>
      </c>
      <c r="G46" s="271">
        <v>23657</v>
      </c>
      <c r="H46" s="272">
        <f>(G46/P46)</f>
        <v>0.30840329561453828</v>
      </c>
      <c r="I46" s="271">
        <v>186304</v>
      </c>
      <c r="J46" s="272">
        <f>(I46/P46)</f>
        <v>2.4287427647702979</v>
      </c>
      <c r="K46" s="271">
        <v>69439</v>
      </c>
      <c r="L46" s="272">
        <f>(K46/P46)</f>
        <v>0.90523804557542886</v>
      </c>
      <c r="M46" s="271">
        <f t="shared" si="6"/>
        <v>1328292</v>
      </c>
      <c r="N46" s="272">
        <f>(M46/P46)</f>
        <v>17.316212129113001</v>
      </c>
      <c r="O46" s="271">
        <v>273830</v>
      </c>
      <c r="P46" s="118">
        <v>76708</v>
      </c>
    </row>
    <row r="47" spans="1:16">
      <c r="A47" s="151" t="s">
        <v>36</v>
      </c>
      <c r="B47" s="271">
        <v>0</v>
      </c>
      <c r="C47" s="271">
        <v>798873</v>
      </c>
      <c r="D47" s="271">
        <f t="shared" si="5"/>
        <v>798873</v>
      </c>
      <c r="E47" s="272">
        <f>(D47/P47)</f>
        <v>10.319490014726018</v>
      </c>
      <c r="F47" s="271">
        <v>0</v>
      </c>
      <c r="G47" s="271">
        <v>378</v>
      </c>
      <c r="H47" s="272">
        <f>(G47/P47)</f>
        <v>4.8828377296096315E-3</v>
      </c>
      <c r="I47" s="271">
        <v>175847</v>
      </c>
      <c r="J47" s="272">
        <f>(I47/P47)</f>
        <v>2.2715141963985843</v>
      </c>
      <c r="K47" s="271">
        <v>62910</v>
      </c>
      <c r="L47" s="272">
        <f>(K47/P47)</f>
        <v>0.81264370785646012</v>
      </c>
      <c r="M47" s="271">
        <f t="shared" si="6"/>
        <v>1038008</v>
      </c>
      <c r="N47" s="272">
        <f>(M47/P47)</f>
        <v>13.408530756710672</v>
      </c>
      <c r="P47" s="118">
        <v>77414</v>
      </c>
    </row>
    <row r="48" spans="1:16">
      <c r="A48" s="151" t="s">
        <v>33</v>
      </c>
      <c r="B48" s="271">
        <v>66567</v>
      </c>
      <c r="C48" s="271">
        <v>428585</v>
      </c>
      <c r="D48" s="271">
        <f t="shared" si="5"/>
        <v>495152</v>
      </c>
      <c r="E48" s="272">
        <f>(D48/P48)</f>
        <v>7.2982828506153732</v>
      </c>
      <c r="F48" s="271">
        <v>0</v>
      </c>
      <c r="G48" s="271">
        <v>75</v>
      </c>
      <c r="H48" s="272">
        <f>(G48/P48)</f>
        <v>1.1054609772275039E-3</v>
      </c>
      <c r="I48" s="271">
        <v>180850</v>
      </c>
      <c r="J48" s="272">
        <f>(I48/P48)</f>
        <v>2.6656349030879212</v>
      </c>
      <c r="K48" s="271">
        <v>64779</v>
      </c>
      <c r="L48" s="272">
        <f>(K48/P48)</f>
        <v>0.95480875525093967</v>
      </c>
      <c r="M48" s="271">
        <f t="shared" si="6"/>
        <v>740856</v>
      </c>
      <c r="N48" s="272">
        <f>(M48/P48)</f>
        <v>10.919831969931462</v>
      </c>
      <c r="O48" s="271">
        <v>102549</v>
      </c>
      <c r="P48" s="118">
        <v>67845</v>
      </c>
    </row>
    <row r="49" spans="1:16">
      <c r="A49" s="151" t="s">
        <v>34</v>
      </c>
      <c r="B49" s="271">
        <v>622893</v>
      </c>
      <c r="C49" s="271">
        <v>597170</v>
      </c>
      <c r="D49" s="271">
        <f t="shared" si="5"/>
        <v>1220063</v>
      </c>
      <c r="E49" s="272">
        <f>(D49/P49)</f>
        <v>16.738414048566334</v>
      </c>
      <c r="F49" s="271">
        <v>0</v>
      </c>
      <c r="G49" s="271">
        <v>17453</v>
      </c>
      <c r="H49" s="272">
        <f>(G49/P49)</f>
        <v>0.23944299629578816</v>
      </c>
      <c r="I49" s="271">
        <v>181096</v>
      </c>
      <c r="J49" s="272">
        <f>(I49/P49)</f>
        <v>2.4845109068459323</v>
      </c>
      <c r="K49" s="271">
        <v>120205</v>
      </c>
      <c r="L49" s="272">
        <f>(K49/P49)</f>
        <v>1.6491288242557278</v>
      </c>
      <c r="M49" s="271">
        <f t="shared" si="6"/>
        <v>1538817</v>
      </c>
      <c r="N49" s="272">
        <f>(M49/P49)</f>
        <v>21.111496775963779</v>
      </c>
      <c r="O49" s="271">
        <v>140236</v>
      </c>
      <c r="P49" s="118">
        <v>72890</v>
      </c>
    </row>
    <row r="50" spans="1:16">
      <c r="A50" s="151" t="s">
        <v>37</v>
      </c>
      <c r="B50" s="271">
        <v>212160</v>
      </c>
      <c r="C50" s="271">
        <v>234700</v>
      </c>
      <c r="D50" s="271">
        <f t="shared" si="5"/>
        <v>446860</v>
      </c>
      <c r="E50" s="272">
        <f>(D50/P50)</f>
        <v>5.8891129297961227</v>
      </c>
      <c r="F50" s="271">
        <v>60995</v>
      </c>
      <c r="G50" s="271">
        <v>10881</v>
      </c>
      <c r="H50" s="272">
        <f>(G50/P50)</f>
        <v>0.14339935950658284</v>
      </c>
      <c r="I50" s="271">
        <v>217587</v>
      </c>
      <c r="J50" s="272">
        <f>(I50/P50)</f>
        <v>2.8675522871940853</v>
      </c>
      <c r="K50" s="271">
        <v>71202</v>
      </c>
      <c r="L50" s="272">
        <f>(K50/P50)</f>
        <v>0.93836239275688926</v>
      </c>
      <c r="M50" s="271">
        <f t="shared" si="6"/>
        <v>746530</v>
      </c>
      <c r="N50" s="272">
        <f>(M50/P50)</f>
        <v>9.8384269692536801</v>
      </c>
      <c r="O50" s="271">
        <v>40011</v>
      </c>
      <c r="P50" s="118">
        <v>75879</v>
      </c>
    </row>
    <row r="51" spans="1:16" s="120" customFormat="1">
      <c r="A51" s="152"/>
      <c r="B51" s="273"/>
      <c r="C51" s="273"/>
      <c r="D51" s="273"/>
      <c r="E51" s="274"/>
      <c r="F51" s="273"/>
      <c r="G51" s="273"/>
      <c r="H51" s="274"/>
      <c r="I51" s="273"/>
      <c r="J51" s="274"/>
      <c r="K51" s="273"/>
      <c r="L51" s="274"/>
      <c r="M51" s="273"/>
      <c r="N51" s="274"/>
      <c r="O51" s="273"/>
      <c r="P51" s="121"/>
    </row>
    <row r="52" spans="1:16">
      <c r="A52" s="150" t="s">
        <v>51</v>
      </c>
      <c r="P52" s="118"/>
    </row>
    <row r="53" spans="1:16">
      <c r="A53" s="151" t="s">
        <v>39</v>
      </c>
      <c r="B53" s="271">
        <v>389618</v>
      </c>
      <c r="C53" s="271">
        <v>454325</v>
      </c>
      <c r="D53" s="271">
        <f t="shared" si="5"/>
        <v>843943</v>
      </c>
      <c r="E53" s="272">
        <f>(D53/P53)</f>
        <v>8.4649942827338567</v>
      </c>
      <c r="F53" s="271">
        <v>3560</v>
      </c>
      <c r="G53" s="271">
        <v>12104</v>
      </c>
      <c r="H53" s="272">
        <f>(G53/P53)</f>
        <v>0.12140664807719312</v>
      </c>
      <c r="I53" s="271">
        <v>251179</v>
      </c>
      <c r="J53" s="272">
        <f>(I53/P53)</f>
        <v>2.5193985837228432</v>
      </c>
      <c r="K53" s="271">
        <v>57929</v>
      </c>
      <c r="L53" s="272">
        <f>(K53/P53)</f>
        <v>0.58104475516058496</v>
      </c>
      <c r="M53" s="271">
        <f t="shared" si="6"/>
        <v>1165155</v>
      </c>
      <c r="N53" s="272">
        <f>(M53/P53)</f>
        <v>11.686844269694477</v>
      </c>
      <c r="O53" s="271">
        <v>34706</v>
      </c>
      <c r="P53" s="118">
        <v>99698</v>
      </c>
    </row>
    <row r="54" spans="1:16">
      <c r="A54" s="151" t="s">
        <v>38</v>
      </c>
      <c r="B54" s="271">
        <v>468596</v>
      </c>
      <c r="C54" s="271">
        <v>611617</v>
      </c>
      <c r="D54" s="271">
        <f t="shared" si="5"/>
        <v>1080213</v>
      </c>
      <c r="E54" s="272">
        <f>(D54/P54)</f>
        <v>11.435544828024264</v>
      </c>
      <c r="F54" s="271">
        <v>0</v>
      </c>
      <c r="G54" s="271">
        <v>5000</v>
      </c>
      <c r="H54" s="272">
        <f>(G54/P54)</f>
        <v>5.2931897820264445E-2</v>
      </c>
      <c r="I54" s="271">
        <v>312176</v>
      </c>
      <c r="J54" s="272">
        <f>(I54/P54)</f>
        <v>3.3048136267877748</v>
      </c>
      <c r="K54" s="271">
        <v>85141</v>
      </c>
      <c r="L54" s="272">
        <f>(K54/P54)</f>
        <v>0.90133494246302703</v>
      </c>
      <c r="M54" s="271">
        <f t="shared" si="6"/>
        <v>1482530</v>
      </c>
      <c r="N54" s="272">
        <f>(M54/P54)</f>
        <v>15.69462529509533</v>
      </c>
      <c r="O54" s="271">
        <v>34154</v>
      </c>
      <c r="P54" s="118">
        <v>94461</v>
      </c>
    </row>
    <row r="55" spans="1:16" s="120" customFormat="1">
      <c r="A55" s="152"/>
      <c r="B55" s="273"/>
      <c r="C55" s="273"/>
      <c r="D55" s="273"/>
      <c r="E55" s="274"/>
      <c r="F55" s="273"/>
      <c r="G55" s="273"/>
      <c r="H55" s="274"/>
      <c r="I55" s="273"/>
      <c r="J55" s="274"/>
      <c r="K55" s="273"/>
      <c r="L55" s="274"/>
      <c r="M55" s="273"/>
      <c r="N55" s="274"/>
      <c r="O55" s="273"/>
    </row>
    <row r="56" spans="1:16">
      <c r="A56" s="150" t="s">
        <v>52</v>
      </c>
      <c r="P56" s="118"/>
    </row>
    <row r="57" spans="1:16">
      <c r="A57" s="151" t="s">
        <v>42</v>
      </c>
      <c r="B57" s="271">
        <v>73813</v>
      </c>
      <c r="C57" s="271">
        <v>1517540</v>
      </c>
      <c r="D57" s="271">
        <f t="shared" si="5"/>
        <v>1591353</v>
      </c>
      <c r="E57" s="272">
        <f t="shared" ref="E57:E62" si="22">(D57/P57)</f>
        <v>8.3232371308723074</v>
      </c>
      <c r="F57" s="271">
        <v>159471</v>
      </c>
      <c r="G57" s="271">
        <v>44958</v>
      </c>
      <c r="H57" s="272">
        <f t="shared" ref="H57:H62" si="23">(G57/P57)</f>
        <v>0.23514336223940083</v>
      </c>
      <c r="I57" s="271">
        <v>500563</v>
      </c>
      <c r="J57" s="272">
        <f t="shared" ref="J57:J62" si="24">(I57/P57)</f>
        <v>2.6180894797953909</v>
      </c>
      <c r="K57" s="271">
        <v>156549</v>
      </c>
      <c r="L57" s="272">
        <f t="shared" ref="L57:L62" si="25">(K57/P57)</f>
        <v>0.81879661495653633</v>
      </c>
      <c r="M57" s="271">
        <f t="shared" si="6"/>
        <v>2293423</v>
      </c>
      <c r="N57" s="272">
        <f t="shared" ref="N57:N62" si="26">(M57/P57)</f>
        <v>11.995266587863636</v>
      </c>
      <c r="O57" s="271">
        <v>300000</v>
      </c>
      <c r="P57" s="118">
        <v>191194</v>
      </c>
    </row>
    <row r="58" spans="1:16">
      <c r="A58" s="151" t="s">
        <v>44</v>
      </c>
      <c r="B58" s="271">
        <v>835040</v>
      </c>
      <c r="C58" s="271">
        <v>1802936</v>
      </c>
      <c r="D58" s="271">
        <f t="shared" si="5"/>
        <v>2637976</v>
      </c>
      <c r="E58" s="272">
        <f t="shared" si="22"/>
        <v>11.836654476925492</v>
      </c>
      <c r="F58" s="271">
        <v>183245</v>
      </c>
      <c r="G58" s="271">
        <v>23022</v>
      </c>
      <c r="H58" s="272">
        <f t="shared" si="23"/>
        <v>0.10330020415946874</v>
      </c>
      <c r="I58" s="271">
        <v>575633</v>
      </c>
      <c r="J58" s="272">
        <f t="shared" si="24"/>
        <v>2.5828775267538644</v>
      </c>
      <c r="K58" s="271">
        <v>218594</v>
      </c>
      <c r="L58" s="272">
        <f t="shared" si="25"/>
        <v>0.98083593206649766</v>
      </c>
      <c r="M58" s="271">
        <f t="shared" si="6"/>
        <v>3455225</v>
      </c>
      <c r="N58" s="272">
        <f t="shared" si="26"/>
        <v>15.503668139905324</v>
      </c>
      <c r="O58" s="271">
        <v>4078103</v>
      </c>
      <c r="P58" s="118">
        <v>222865</v>
      </c>
    </row>
    <row r="59" spans="1:16">
      <c r="A59" s="151" t="s">
        <v>43</v>
      </c>
      <c r="B59" s="271">
        <v>1461765</v>
      </c>
      <c r="C59" s="271">
        <v>975941</v>
      </c>
      <c r="D59" s="271">
        <f t="shared" si="5"/>
        <v>2437706</v>
      </c>
      <c r="E59" s="272">
        <f t="shared" si="22"/>
        <v>12.870064252490643</v>
      </c>
      <c r="F59" s="271">
        <v>0</v>
      </c>
      <c r="G59" s="271">
        <v>75</v>
      </c>
      <c r="H59" s="272">
        <f t="shared" si="23"/>
        <v>3.9596851258387933E-4</v>
      </c>
      <c r="I59" s="271">
        <v>421091</v>
      </c>
      <c r="J59" s="272">
        <f t="shared" si="24"/>
        <v>2.2231836924327779</v>
      </c>
      <c r="K59" s="271">
        <v>174014</v>
      </c>
      <c r="L59" s="272">
        <f t="shared" si="25"/>
        <v>0.91872086331694902</v>
      </c>
      <c r="M59" s="271">
        <f t="shared" si="6"/>
        <v>3032886</v>
      </c>
      <c r="N59" s="272">
        <f t="shared" si="26"/>
        <v>16.012364776752953</v>
      </c>
      <c r="O59" s="271">
        <v>49419</v>
      </c>
      <c r="P59" s="118">
        <v>189409</v>
      </c>
    </row>
    <row r="60" spans="1:16">
      <c r="A60" s="151" t="s">
        <v>45</v>
      </c>
      <c r="B60" s="271">
        <v>1279199</v>
      </c>
      <c r="C60" s="271">
        <v>1301165</v>
      </c>
      <c r="D60" s="271">
        <f t="shared" si="5"/>
        <v>2580364</v>
      </c>
      <c r="E60" s="272">
        <f t="shared" si="22"/>
        <v>10.342347542034911</v>
      </c>
      <c r="F60" s="271">
        <v>151631</v>
      </c>
      <c r="G60" s="271">
        <v>5000</v>
      </c>
      <c r="H60" s="272">
        <f t="shared" si="23"/>
        <v>2.0040481773181826E-2</v>
      </c>
      <c r="I60" s="271">
        <v>532584</v>
      </c>
      <c r="J60" s="272">
        <f t="shared" si="24"/>
        <v>2.1346479889376542</v>
      </c>
      <c r="K60" s="271">
        <v>264673</v>
      </c>
      <c r="L60" s="272">
        <f t="shared" si="25"/>
        <v>1.0608348864706707</v>
      </c>
      <c r="M60" s="271">
        <f t="shared" si="6"/>
        <v>3382621</v>
      </c>
      <c r="N60" s="272">
        <f t="shared" si="26"/>
        <v>13.557870899216416</v>
      </c>
      <c r="O60" s="271">
        <v>37188</v>
      </c>
      <c r="P60" s="118">
        <v>249495</v>
      </c>
    </row>
    <row r="61" spans="1:16">
      <c r="A61" s="151" t="s">
        <v>41</v>
      </c>
      <c r="B61" s="271">
        <v>543571</v>
      </c>
      <c r="C61" s="271">
        <v>2348735</v>
      </c>
      <c r="D61" s="271">
        <f t="shared" si="5"/>
        <v>2892306</v>
      </c>
      <c r="E61" s="272">
        <f t="shared" si="22"/>
        <v>18.977763196745514</v>
      </c>
      <c r="F61" s="271">
        <v>125434</v>
      </c>
      <c r="G61" s="271">
        <v>16128</v>
      </c>
      <c r="H61" s="272">
        <f t="shared" si="23"/>
        <v>0.10582329976050654</v>
      </c>
      <c r="I61" s="271">
        <v>405010</v>
      </c>
      <c r="J61" s="272">
        <f t="shared" si="24"/>
        <v>2.6574587447918376</v>
      </c>
      <c r="K61" s="271">
        <v>185609</v>
      </c>
      <c r="L61" s="272">
        <f t="shared" si="25"/>
        <v>1.2178668678849118</v>
      </c>
      <c r="M61" s="271">
        <f t="shared" si="6"/>
        <v>3499053</v>
      </c>
      <c r="N61" s="272">
        <f t="shared" si="26"/>
        <v>22.958912109182769</v>
      </c>
      <c r="O61" s="271">
        <v>0</v>
      </c>
      <c r="P61" s="118">
        <v>152405</v>
      </c>
    </row>
    <row r="62" spans="1:16">
      <c r="A62" s="151" t="s">
        <v>40</v>
      </c>
      <c r="B62" s="271">
        <v>131000</v>
      </c>
      <c r="C62" s="271">
        <v>409490</v>
      </c>
      <c r="D62" s="271">
        <f t="shared" si="5"/>
        <v>540490</v>
      </c>
      <c r="E62" s="272">
        <f t="shared" si="22"/>
        <v>5.4005795363709037</v>
      </c>
      <c r="F62" s="271">
        <v>0</v>
      </c>
      <c r="G62" s="271">
        <v>0</v>
      </c>
      <c r="H62" s="272">
        <f t="shared" si="23"/>
        <v>0</v>
      </c>
      <c r="I62" s="271">
        <v>246902</v>
      </c>
      <c r="J62" s="272">
        <f t="shared" si="24"/>
        <v>2.4670463629096724</v>
      </c>
      <c r="K62" s="271">
        <v>99992</v>
      </c>
      <c r="L62" s="272">
        <f t="shared" si="25"/>
        <v>0.99912070343725023</v>
      </c>
      <c r="M62" s="271">
        <f t="shared" si="6"/>
        <v>887384</v>
      </c>
      <c r="N62" s="272">
        <f t="shared" si="26"/>
        <v>8.866746602717825</v>
      </c>
      <c r="O62" s="271">
        <v>239013</v>
      </c>
      <c r="P62" s="118">
        <v>100080</v>
      </c>
    </row>
    <row r="63" spans="1:16" s="120" customFormat="1">
      <c r="A63" s="152"/>
      <c r="B63" s="273"/>
      <c r="C63" s="273"/>
      <c r="D63" s="273"/>
      <c r="E63" s="274"/>
      <c r="F63" s="273"/>
      <c r="G63" s="273"/>
      <c r="H63" s="274"/>
      <c r="I63" s="273"/>
      <c r="J63" s="274"/>
      <c r="K63" s="273"/>
      <c r="L63" s="274"/>
      <c r="M63" s="273"/>
      <c r="N63" s="274"/>
      <c r="O63" s="273"/>
    </row>
    <row r="64" spans="1:16">
      <c r="A64" s="150" t="s">
        <v>730</v>
      </c>
    </row>
    <row r="65" spans="1:16">
      <c r="A65" s="151" t="s">
        <v>53</v>
      </c>
      <c r="B65" s="271">
        <v>0</v>
      </c>
      <c r="C65" s="271">
        <v>15400</v>
      </c>
      <c r="D65" s="271">
        <f t="shared" si="5"/>
        <v>15400</v>
      </c>
      <c r="E65" s="272">
        <f>(D65/P65)</f>
        <v>4.1881968996464511</v>
      </c>
      <c r="F65" s="271">
        <v>0</v>
      </c>
      <c r="G65" s="271">
        <v>6806</v>
      </c>
      <c r="H65" s="272">
        <f>(G65/P65)</f>
        <v>1.8509654609736197</v>
      </c>
      <c r="I65" s="271">
        <v>0</v>
      </c>
      <c r="J65" s="272">
        <f>(I65/P65)</f>
        <v>0</v>
      </c>
      <c r="K65" s="271">
        <v>13386</v>
      </c>
      <c r="L65" s="272">
        <f>(K65/P65)</f>
        <v>3.64046777264074</v>
      </c>
      <c r="M65" s="271">
        <f t="shared" si="6"/>
        <v>35592</v>
      </c>
      <c r="N65" s="272">
        <f>(M65/P65)</f>
        <v>9.6796301332608099</v>
      </c>
      <c r="O65" s="271">
        <v>16036</v>
      </c>
      <c r="P65" s="118">
        <v>3677</v>
      </c>
    </row>
    <row r="66" spans="1:16">
      <c r="A66" s="151" t="s">
        <v>54</v>
      </c>
      <c r="B66" s="271">
        <v>319539</v>
      </c>
      <c r="C66" s="271">
        <v>55000</v>
      </c>
      <c r="D66" s="271">
        <f t="shared" si="5"/>
        <v>374539</v>
      </c>
      <c r="E66" s="272">
        <f>(D66/P66)</f>
        <v>21.624653579676675</v>
      </c>
      <c r="F66" s="271">
        <v>0</v>
      </c>
      <c r="G66" s="271">
        <v>0</v>
      </c>
      <c r="H66" s="272">
        <f>(G66/P66)</f>
        <v>0</v>
      </c>
      <c r="I66" s="271">
        <v>13002</v>
      </c>
      <c r="J66" s="272">
        <f>(I66/P66)</f>
        <v>0.75069284064665132</v>
      </c>
      <c r="K66" s="271">
        <v>7325</v>
      </c>
      <c r="L66" s="272">
        <f>(K66/P66)</f>
        <v>0.42292147806004621</v>
      </c>
      <c r="M66" s="271">
        <f t="shared" si="6"/>
        <v>394866</v>
      </c>
      <c r="N66" s="272">
        <f>(M66/P66)</f>
        <v>22.798267898383372</v>
      </c>
      <c r="O66" s="271">
        <v>147658</v>
      </c>
      <c r="P66" s="118">
        <v>17320</v>
      </c>
    </row>
    <row r="67" spans="1:16" s="120" customFormat="1">
      <c r="A67" s="152"/>
      <c r="B67" s="273"/>
      <c r="C67" s="273"/>
      <c r="D67" s="273"/>
      <c r="E67" s="274"/>
      <c r="F67" s="273"/>
      <c r="G67" s="273"/>
      <c r="H67" s="274"/>
      <c r="I67" s="273"/>
      <c r="J67" s="274"/>
      <c r="K67" s="273"/>
      <c r="L67" s="274"/>
      <c r="M67" s="273"/>
      <c r="N67" s="274"/>
      <c r="O67" s="273"/>
    </row>
    <row r="68" spans="1:16" s="123" customFormat="1" ht="25.5">
      <c r="A68" s="150" t="s">
        <v>183</v>
      </c>
      <c r="B68" s="275">
        <f>SUM(B4:B67)</f>
        <v>9545195</v>
      </c>
      <c r="C68" s="275">
        <f>SUM(C4:C67)</f>
        <v>18628371</v>
      </c>
      <c r="D68" s="275">
        <f t="shared" si="5"/>
        <v>28173566</v>
      </c>
      <c r="E68" s="276">
        <f>(D68/P68)</f>
        <v>9.8715376906959307</v>
      </c>
      <c r="F68" s="275">
        <f>SUM(F4:F67)</f>
        <v>861223</v>
      </c>
      <c r="G68" s="275">
        <f>SUM(G4:G67)</f>
        <v>600485</v>
      </c>
      <c r="H68" s="276">
        <f>(G68/P68)</f>
        <v>0.21039971689056139</v>
      </c>
      <c r="I68" s="275">
        <f>SUM(I4:I67)</f>
        <v>7393807</v>
      </c>
      <c r="J68" s="276">
        <f>(I68/P68)</f>
        <v>2.5906640458020616</v>
      </c>
      <c r="K68" s="275">
        <f>SUM(K4:K67)</f>
        <v>2497978</v>
      </c>
      <c r="L68" s="276">
        <f>(K68/P68)</f>
        <v>0.87524894709917944</v>
      </c>
      <c r="M68" s="275">
        <f t="shared" si="6"/>
        <v>38665836</v>
      </c>
      <c r="N68" s="276">
        <f>(M68/P68)</f>
        <v>13.547850400487732</v>
      </c>
      <c r="O68" s="275">
        <f>SUM(O4:O67)</f>
        <v>8430331</v>
      </c>
      <c r="P68" s="122">
        <f>SUM(P4:P63)</f>
        <v>2854020</v>
      </c>
    </row>
    <row r="70" spans="1:16" ht="60.75">
      <c r="A70" s="277" t="s">
        <v>781</v>
      </c>
    </row>
  </sheetData>
  <phoneticPr fontId="0" type="noConversion"/>
  <printOptions horizontalCentered="1"/>
  <pageMargins left="0.75" right="0.75" top="0.89" bottom="1" header="0.5" footer="0.5"/>
  <pageSetup scale="29" orientation="landscape" horizontalDpi="4294967293" r:id="rId1"/>
  <headerFooter alignWithMargins="0">
    <oddHeader>&amp;C&amp;"Arial,Bold"&amp;26Public Library System Operating Income FY03</oddHeader>
    <oddFooter>&amp;L&amp;26Mississippi Public Library Statistics, FY03, Public Library Operating Income&amp;R&amp;26Page 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0"/>
  <sheetViews>
    <sheetView tabSelected="1" zoomScaleNormal="100" workbookViewId="0"/>
  </sheetViews>
  <sheetFormatPr defaultRowHeight="15"/>
  <cols>
    <col min="1" max="1" width="62.28515625" style="12" bestFit="1" customWidth="1"/>
    <col min="2" max="2" width="17" style="78" bestFit="1" customWidth="1"/>
    <col min="3" max="3" width="15.42578125" style="78" bestFit="1" customWidth="1"/>
    <col min="4" max="4" width="17" style="78" bestFit="1" customWidth="1"/>
    <col min="5" max="5" width="13.7109375" style="76" customWidth="1"/>
    <col min="6" max="6" width="15.42578125" style="78" bestFit="1" customWidth="1"/>
    <col min="7" max="8" width="13.7109375" style="78" hidden="1" customWidth="1"/>
    <col min="9" max="10" width="13.7109375" style="78" customWidth="1"/>
    <col min="11" max="11" width="15.42578125" style="78" bestFit="1" customWidth="1"/>
    <col min="12" max="12" width="13.7109375" style="76" customWidth="1"/>
    <col min="13" max="13" width="13.7109375" style="78" customWidth="1"/>
    <col min="14" max="15" width="15.42578125" style="78" bestFit="1" customWidth="1"/>
    <col min="16" max="16" width="13.7109375" style="76" customWidth="1"/>
    <col min="17" max="17" width="17" style="78" bestFit="1" customWidth="1"/>
    <col min="18" max="18" width="15.42578125" style="78" bestFit="1" customWidth="1"/>
    <col min="19" max="16384" width="9.140625" style="12"/>
  </cols>
  <sheetData>
    <row r="1" spans="1:18" ht="19.5" customHeight="1">
      <c r="B1" s="281" t="s">
        <v>217</v>
      </c>
      <c r="C1" s="282"/>
      <c r="D1" s="282"/>
      <c r="E1" s="282"/>
      <c r="F1" s="279" t="s">
        <v>190</v>
      </c>
      <c r="G1" s="280"/>
      <c r="H1" s="280"/>
      <c r="I1" s="280"/>
      <c r="J1" s="280"/>
      <c r="K1" s="280"/>
      <c r="L1" s="231"/>
      <c r="M1" s="232" t="s">
        <v>715</v>
      </c>
      <c r="N1" s="233"/>
      <c r="O1" s="233"/>
      <c r="Q1" s="77" t="s">
        <v>716</v>
      </c>
      <c r="R1" s="230" t="s">
        <v>184</v>
      </c>
    </row>
    <row r="2" spans="1:18" ht="15.75">
      <c r="A2" s="83" t="s">
        <v>169</v>
      </c>
      <c r="B2" s="234" t="s">
        <v>187</v>
      </c>
      <c r="C2" s="234" t="s">
        <v>188</v>
      </c>
      <c r="D2" s="234" t="s">
        <v>177</v>
      </c>
      <c r="E2" s="144" t="s">
        <v>189</v>
      </c>
      <c r="F2" s="77" t="s">
        <v>186</v>
      </c>
      <c r="G2" s="77"/>
      <c r="H2" s="77" t="s">
        <v>176</v>
      </c>
      <c r="I2" s="77" t="s">
        <v>196</v>
      </c>
      <c r="J2" s="77" t="s">
        <v>176</v>
      </c>
      <c r="K2" s="77" t="s">
        <v>172</v>
      </c>
      <c r="L2" s="144" t="s">
        <v>189</v>
      </c>
      <c r="M2" s="77" t="s">
        <v>218</v>
      </c>
      <c r="N2" s="77" t="s">
        <v>714</v>
      </c>
      <c r="O2" s="77" t="s">
        <v>177</v>
      </c>
      <c r="P2" s="144" t="s">
        <v>189</v>
      </c>
      <c r="Q2" s="77" t="s">
        <v>373</v>
      </c>
      <c r="R2" s="77" t="s">
        <v>765</v>
      </c>
    </row>
    <row r="3" spans="1:18" ht="22.5" customHeight="1">
      <c r="B3" s="227"/>
      <c r="C3" s="227"/>
      <c r="D3" s="227"/>
      <c r="E3" s="144"/>
      <c r="F3" s="227"/>
      <c r="G3" s="77" t="s">
        <v>216</v>
      </c>
      <c r="H3" s="77" t="s">
        <v>196</v>
      </c>
      <c r="I3" s="77"/>
      <c r="J3" s="77"/>
      <c r="K3" s="77"/>
      <c r="L3" s="227"/>
      <c r="M3" s="77"/>
      <c r="N3" s="228"/>
      <c r="O3" s="77"/>
      <c r="P3" s="229"/>
      <c r="Q3" s="77"/>
      <c r="R3" s="227"/>
    </row>
    <row r="4" spans="1:18" s="85" customFormat="1">
      <c r="B4" s="117"/>
      <c r="C4" s="117"/>
      <c r="D4" s="117"/>
      <c r="E4" s="124"/>
      <c r="F4" s="117"/>
      <c r="G4" s="117"/>
      <c r="H4" s="117"/>
      <c r="I4" s="117"/>
      <c r="J4" s="117"/>
      <c r="K4" s="117"/>
      <c r="L4" s="124"/>
      <c r="M4" s="117"/>
      <c r="N4" s="117"/>
      <c r="O4" s="117"/>
      <c r="P4" s="124"/>
      <c r="Q4" s="117"/>
      <c r="R4" s="117"/>
    </row>
    <row r="5" spans="1:18" ht="15" customHeight="1">
      <c r="A5" s="83" t="s">
        <v>46</v>
      </c>
    </row>
    <row r="6" spans="1:18" ht="15" customHeight="1">
      <c r="A6" s="12" t="s">
        <v>0</v>
      </c>
      <c r="B6" s="78">
        <v>62794</v>
      </c>
      <c r="C6" s="78">
        <v>18438</v>
      </c>
      <c r="D6" s="78">
        <f>SUM(B6:C6)</f>
        <v>81232</v>
      </c>
      <c r="E6" s="76">
        <f>(D6/Q6)</f>
        <v>0.81220629111924325</v>
      </c>
      <c r="F6" s="78">
        <v>4905</v>
      </c>
      <c r="G6" s="78">
        <v>2500</v>
      </c>
      <c r="H6" s="78">
        <v>150</v>
      </c>
      <c r="I6" s="78">
        <f>G6+H6</f>
        <v>2650</v>
      </c>
      <c r="J6" s="78">
        <v>0</v>
      </c>
      <c r="K6" s="78">
        <f>F6+G6+H6+J6</f>
        <v>7555</v>
      </c>
      <c r="L6" s="76">
        <f>(K6/Q6)</f>
        <v>7.5539424480572714E-2</v>
      </c>
      <c r="M6" s="78">
        <v>1216</v>
      </c>
      <c r="N6" s="78">
        <v>10011</v>
      </c>
      <c r="O6" s="78">
        <f>SUM(M6:N6)</f>
        <v>11227</v>
      </c>
      <c r="P6" s="76">
        <f>(O6/Q6)</f>
        <v>0.11225428440018398</v>
      </c>
      <c r="Q6" s="78">
        <f>D6+K6+O6</f>
        <v>100014</v>
      </c>
      <c r="R6" s="78">
        <v>359390</v>
      </c>
    </row>
    <row r="7" spans="1:18" ht="15" customHeight="1">
      <c r="A7" s="12" t="s">
        <v>2</v>
      </c>
      <c r="B7" s="78">
        <v>46570</v>
      </c>
      <c r="C7" s="78">
        <v>13771</v>
      </c>
      <c r="D7" s="78">
        <f t="shared" ref="D7:D70" si="0">SUM(B7:C7)</f>
        <v>60341</v>
      </c>
      <c r="E7" s="76">
        <f t="shared" ref="E7:E70" si="1">(D7/Q7)</f>
        <v>0.613327505768273</v>
      </c>
      <c r="F7" s="78">
        <v>16687</v>
      </c>
      <c r="G7" s="78">
        <v>2671</v>
      </c>
      <c r="H7" s="78">
        <v>1028</v>
      </c>
      <c r="I7" s="78">
        <f t="shared" ref="I7:I70" si="2">G7+H7</f>
        <v>3699</v>
      </c>
      <c r="J7" s="78">
        <v>0</v>
      </c>
      <c r="K7" s="78">
        <f t="shared" ref="K7:K70" si="3">F7+G7+H7+J7</f>
        <v>20386</v>
      </c>
      <c r="L7" s="76">
        <f t="shared" ref="L7:L70" si="4">(K7/Q7)</f>
        <v>0.20721059532642835</v>
      </c>
      <c r="M7" s="78">
        <v>0</v>
      </c>
      <c r="N7" s="78">
        <v>17656</v>
      </c>
      <c r="O7" s="78">
        <f t="shared" ref="O7:O70" si="5">SUM(M7:N7)</f>
        <v>17656</v>
      </c>
      <c r="P7" s="76">
        <f t="shared" ref="P7:P70" si="6">(O7/Q7)</f>
        <v>0.17946189890529868</v>
      </c>
      <c r="Q7" s="78">
        <f t="shared" ref="Q7:Q70" si="7">D7+K7+O7</f>
        <v>98383</v>
      </c>
      <c r="R7" s="78">
        <v>0</v>
      </c>
    </row>
    <row r="8" spans="1:18" ht="15" customHeight="1">
      <c r="A8" s="12" t="s">
        <v>4</v>
      </c>
      <c r="B8" s="78">
        <v>69534</v>
      </c>
      <c r="C8" s="78">
        <v>23521</v>
      </c>
      <c r="D8" s="78">
        <f t="shared" si="0"/>
        <v>93055</v>
      </c>
      <c r="E8" s="76">
        <f t="shared" si="1"/>
        <v>0.77149158078877766</v>
      </c>
      <c r="F8" s="78">
        <v>11496</v>
      </c>
      <c r="G8" s="78">
        <v>790</v>
      </c>
      <c r="H8" s="78">
        <v>0</v>
      </c>
      <c r="I8" s="78">
        <f t="shared" si="2"/>
        <v>790</v>
      </c>
      <c r="J8" s="78">
        <v>2129</v>
      </c>
      <c r="K8" s="78">
        <f t="shared" si="3"/>
        <v>14415</v>
      </c>
      <c r="L8" s="76">
        <f t="shared" si="4"/>
        <v>0.11951051675966075</v>
      </c>
      <c r="M8" s="78">
        <v>210</v>
      </c>
      <c r="N8" s="78">
        <v>12937</v>
      </c>
      <c r="O8" s="78">
        <f t="shared" si="5"/>
        <v>13147</v>
      </c>
      <c r="P8" s="76">
        <f t="shared" si="6"/>
        <v>0.10899790245156156</v>
      </c>
      <c r="Q8" s="78">
        <f t="shared" si="7"/>
        <v>120617</v>
      </c>
      <c r="R8" s="78">
        <v>0</v>
      </c>
    </row>
    <row r="9" spans="1:18" ht="15" customHeight="1">
      <c r="A9" s="12" t="s">
        <v>3</v>
      </c>
      <c r="B9" s="78">
        <v>63437</v>
      </c>
      <c r="C9" s="78">
        <v>21829</v>
      </c>
      <c r="D9" s="78">
        <f t="shared" si="0"/>
        <v>85266</v>
      </c>
      <c r="E9" s="76">
        <f t="shared" si="1"/>
        <v>0.76147354320160754</v>
      </c>
      <c r="F9" s="78">
        <v>10477</v>
      </c>
      <c r="G9" s="78">
        <v>0</v>
      </c>
      <c r="H9" s="78">
        <v>282</v>
      </c>
      <c r="I9" s="78">
        <f t="shared" si="2"/>
        <v>282</v>
      </c>
      <c r="J9" s="78">
        <v>0</v>
      </c>
      <c r="K9" s="78">
        <f t="shared" si="3"/>
        <v>10759</v>
      </c>
      <c r="L9" s="76">
        <f t="shared" si="4"/>
        <v>9.6083947309667336E-2</v>
      </c>
      <c r="M9" s="78">
        <v>1474</v>
      </c>
      <c r="N9" s="78">
        <v>14476</v>
      </c>
      <c r="O9" s="78">
        <f t="shared" si="5"/>
        <v>15950</v>
      </c>
      <c r="P9" s="76">
        <f t="shared" si="6"/>
        <v>0.14244250948872517</v>
      </c>
      <c r="Q9" s="78">
        <f t="shared" si="7"/>
        <v>111975</v>
      </c>
      <c r="R9" s="78">
        <v>0</v>
      </c>
    </row>
    <row r="10" spans="1:18" ht="15" customHeight="1">
      <c r="A10" s="12" t="s">
        <v>1</v>
      </c>
      <c r="B10" s="78">
        <v>47366</v>
      </c>
      <c r="C10" s="78">
        <v>6121</v>
      </c>
      <c r="D10" s="78">
        <f t="shared" si="0"/>
        <v>53487</v>
      </c>
      <c r="E10" s="76">
        <f t="shared" si="1"/>
        <v>0.73155619990699461</v>
      </c>
      <c r="F10" s="78">
        <v>6703</v>
      </c>
      <c r="G10" s="78">
        <v>0</v>
      </c>
      <c r="H10" s="78">
        <v>0</v>
      </c>
      <c r="I10" s="78">
        <f t="shared" si="2"/>
        <v>0</v>
      </c>
      <c r="J10" s="78">
        <v>0</v>
      </c>
      <c r="K10" s="78">
        <f t="shared" si="3"/>
        <v>6703</v>
      </c>
      <c r="L10" s="76">
        <f t="shared" si="4"/>
        <v>9.1678748256147927E-2</v>
      </c>
      <c r="M10" s="78">
        <v>0</v>
      </c>
      <c r="N10" s="78">
        <v>12924</v>
      </c>
      <c r="O10" s="78">
        <f t="shared" si="5"/>
        <v>12924</v>
      </c>
      <c r="P10" s="76">
        <f t="shared" si="6"/>
        <v>0.17676505183685751</v>
      </c>
      <c r="Q10" s="78">
        <f t="shared" si="7"/>
        <v>73114</v>
      </c>
      <c r="R10" s="78">
        <v>0</v>
      </c>
    </row>
    <row r="11" spans="1:18" ht="15" customHeight="1">
      <c r="A11" s="12" t="s">
        <v>5</v>
      </c>
      <c r="B11" s="78">
        <v>49774</v>
      </c>
      <c r="C11" s="78">
        <v>28436</v>
      </c>
      <c r="D11" s="78">
        <f t="shared" si="0"/>
        <v>78210</v>
      </c>
      <c r="E11" s="76">
        <f t="shared" si="1"/>
        <v>0.75606855949653429</v>
      </c>
      <c r="F11" s="78">
        <v>3554</v>
      </c>
      <c r="G11" s="78">
        <v>0</v>
      </c>
      <c r="H11" s="78">
        <v>0</v>
      </c>
      <c r="I11" s="78">
        <f t="shared" si="2"/>
        <v>0</v>
      </c>
      <c r="J11" s="78">
        <v>304</v>
      </c>
      <c r="K11" s="78">
        <f t="shared" si="3"/>
        <v>3858</v>
      </c>
      <c r="L11" s="76">
        <f t="shared" si="4"/>
        <v>3.7295902091006639E-2</v>
      </c>
      <c r="M11" s="78">
        <v>344</v>
      </c>
      <c r="N11" s="78">
        <v>21031</v>
      </c>
      <c r="O11" s="78">
        <f t="shared" si="5"/>
        <v>21375</v>
      </c>
      <c r="P11" s="76">
        <f t="shared" si="6"/>
        <v>0.20663553841245905</v>
      </c>
      <c r="Q11" s="78">
        <f t="shared" si="7"/>
        <v>103443</v>
      </c>
      <c r="R11" s="78">
        <v>87309</v>
      </c>
    </row>
    <row r="12" spans="1:18" ht="15" customHeight="1">
      <c r="A12" s="12" t="s">
        <v>7</v>
      </c>
      <c r="B12" s="78">
        <v>56435</v>
      </c>
      <c r="C12" s="78">
        <v>17003</v>
      </c>
      <c r="D12" s="78">
        <f t="shared" si="0"/>
        <v>73438</v>
      </c>
      <c r="E12" s="76">
        <f t="shared" si="1"/>
        <v>0.64454918068757294</v>
      </c>
      <c r="F12" s="78">
        <v>4141</v>
      </c>
      <c r="G12" s="78">
        <v>391</v>
      </c>
      <c r="H12" s="78">
        <v>3789</v>
      </c>
      <c r="I12" s="78">
        <f t="shared" si="2"/>
        <v>4180</v>
      </c>
      <c r="J12" s="78">
        <v>6069</v>
      </c>
      <c r="K12" s="78">
        <f t="shared" si="3"/>
        <v>14390</v>
      </c>
      <c r="L12" s="76">
        <f t="shared" si="4"/>
        <v>0.12629786636474544</v>
      </c>
      <c r="M12" s="78">
        <v>4879</v>
      </c>
      <c r="N12" s="78">
        <v>21230</v>
      </c>
      <c r="O12" s="78">
        <f t="shared" si="5"/>
        <v>26109</v>
      </c>
      <c r="P12" s="76">
        <f t="shared" si="6"/>
        <v>0.22915295294768162</v>
      </c>
      <c r="Q12" s="78">
        <f t="shared" si="7"/>
        <v>113937</v>
      </c>
      <c r="R12" s="78">
        <v>26047</v>
      </c>
    </row>
    <row r="13" spans="1:18" ht="15" customHeight="1">
      <c r="A13" s="12" t="s">
        <v>6</v>
      </c>
      <c r="B13" s="78">
        <v>32640</v>
      </c>
      <c r="C13" s="78">
        <v>18372</v>
      </c>
      <c r="D13" s="78">
        <f t="shared" si="0"/>
        <v>51012</v>
      </c>
      <c r="E13" s="76">
        <f t="shared" si="1"/>
        <v>0.61227135244130781</v>
      </c>
      <c r="F13" s="78">
        <v>14572</v>
      </c>
      <c r="G13" s="78">
        <v>0</v>
      </c>
      <c r="H13" s="78">
        <v>200</v>
      </c>
      <c r="I13" s="78">
        <f t="shared" si="2"/>
        <v>200</v>
      </c>
      <c r="J13" s="78">
        <v>530</v>
      </c>
      <c r="K13" s="78">
        <f t="shared" si="3"/>
        <v>15302</v>
      </c>
      <c r="L13" s="76">
        <f t="shared" si="4"/>
        <v>0.18366220173796149</v>
      </c>
      <c r="M13" s="78">
        <v>100</v>
      </c>
      <c r="N13" s="78">
        <v>16902</v>
      </c>
      <c r="O13" s="78">
        <f t="shared" si="5"/>
        <v>17002</v>
      </c>
      <c r="P13" s="76">
        <f t="shared" si="6"/>
        <v>0.20406644582073072</v>
      </c>
      <c r="Q13" s="78">
        <f t="shared" si="7"/>
        <v>83316</v>
      </c>
      <c r="R13" s="78">
        <v>0</v>
      </c>
    </row>
    <row r="14" spans="1:18" s="85" customFormat="1" ht="15" customHeight="1">
      <c r="B14" s="117"/>
      <c r="C14" s="117"/>
      <c r="D14" s="117"/>
      <c r="E14" s="124"/>
      <c r="F14" s="117"/>
      <c r="G14" s="117"/>
      <c r="H14" s="117"/>
      <c r="I14" s="117"/>
      <c r="J14" s="117"/>
      <c r="K14" s="117"/>
      <c r="L14" s="124"/>
      <c r="M14" s="117"/>
      <c r="N14" s="117"/>
      <c r="O14" s="117"/>
      <c r="P14" s="124"/>
      <c r="Q14" s="117"/>
      <c r="R14" s="117"/>
    </row>
    <row r="15" spans="1:18" ht="15" customHeight="1">
      <c r="A15" s="83" t="s">
        <v>47</v>
      </c>
    </row>
    <row r="16" spans="1:18" ht="15" customHeight="1">
      <c r="A16" s="12" t="s">
        <v>12</v>
      </c>
      <c r="B16" s="78">
        <v>292147</v>
      </c>
      <c r="C16" s="78">
        <v>76722</v>
      </c>
      <c r="D16" s="78">
        <f t="shared" si="0"/>
        <v>368869</v>
      </c>
      <c r="E16" s="76">
        <f t="shared" si="1"/>
        <v>0.6806115501497324</v>
      </c>
      <c r="F16" s="78">
        <v>32788</v>
      </c>
      <c r="G16" s="78">
        <v>0</v>
      </c>
      <c r="H16" s="78">
        <v>0</v>
      </c>
      <c r="I16" s="78">
        <f t="shared" si="2"/>
        <v>0</v>
      </c>
      <c r="J16" s="78">
        <v>3876</v>
      </c>
      <c r="K16" s="78">
        <f t="shared" si="3"/>
        <v>36664</v>
      </c>
      <c r="L16" s="76">
        <f t="shared" si="4"/>
        <v>6.7649875361414993E-2</v>
      </c>
      <c r="M16" s="78">
        <v>886</v>
      </c>
      <c r="N16" s="78">
        <v>135548</v>
      </c>
      <c r="O16" s="78">
        <f t="shared" si="5"/>
        <v>136434</v>
      </c>
      <c r="P16" s="76">
        <f t="shared" si="6"/>
        <v>0.25173857448885262</v>
      </c>
      <c r="Q16" s="78">
        <f t="shared" si="7"/>
        <v>541967</v>
      </c>
      <c r="R16" s="78">
        <v>7056</v>
      </c>
    </row>
    <row r="17" spans="1:18" ht="15" customHeight="1">
      <c r="A17" s="12" t="s">
        <v>9</v>
      </c>
      <c r="B17" s="78">
        <v>123751</v>
      </c>
      <c r="C17" s="78">
        <v>24954</v>
      </c>
      <c r="D17" s="78">
        <f t="shared" si="0"/>
        <v>148705</v>
      </c>
      <c r="E17" s="76">
        <f t="shared" si="1"/>
        <v>0.78458632533648498</v>
      </c>
      <c r="F17" s="78">
        <v>20814</v>
      </c>
      <c r="G17" s="78">
        <v>0</v>
      </c>
      <c r="H17" s="78">
        <v>0</v>
      </c>
      <c r="I17" s="78">
        <f t="shared" si="2"/>
        <v>0</v>
      </c>
      <c r="J17" s="78">
        <v>0</v>
      </c>
      <c r="K17" s="78">
        <f t="shared" si="3"/>
        <v>20814</v>
      </c>
      <c r="L17" s="76">
        <f t="shared" si="4"/>
        <v>0.10981728775463903</v>
      </c>
      <c r="M17" s="78">
        <v>0</v>
      </c>
      <c r="N17" s="78">
        <v>20014</v>
      </c>
      <c r="O17" s="78">
        <f t="shared" si="5"/>
        <v>20014</v>
      </c>
      <c r="P17" s="76">
        <f t="shared" si="6"/>
        <v>0.10559638690887603</v>
      </c>
      <c r="Q17" s="78">
        <f t="shared" si="7"/>
        <v>189533</v>
      </c>
      <c r="R17" s="78">
        <v>0</v>
      </c>
    </row>
    <row r="18" spans="1:18" ht="15" customHeight="1">
      <c r="A18" s="12" t="s">
        <v>13</v>
      </c>
      <c r="B18" s="78">
        <v>139967</v>
      </c>
      <c r="C18" s="78">
        <v>43461</v>
      </c>
      <c r="D18" s="78">
        <f t="shared" si="0"/>
        <v>183428</v>
      </c>
      <c r="E18" s="76">
        <f t="shared" si="1"/>
        <v>0.7542952076256898</v>
      </c>
      <c r="F18" s="78">
        <v>18000</v>
      </c>
      <c r="G18" s="78">
        <v>0</v>
      </c>
      <c r="H18" s="78">
        <v>657</v>
      </c>
      <c r="I18" s="78">
        <f t="shared" si="2"/>
        <v>657</v>
      </c>
      <c r="J18" s="78">
        <v>0</v>
      </c>
      <c r="K18" s="78">
        <f t="shared" si="3"/>
        <v>18657</v>
      </c>
      <c r="L18" s="76">
        <f t="shared" si="4"/>
        <v>7.6721578432259491E-2</v>
      </c>
      <c r="M18" s="78">
        <v>0</v>
      </c>
      <c r="N18" s="78">
        <v>41093</v>
      </c>
      <c r="O18" s="78">
        <f t="shared" si="5"/>
        <v>41093</v>
      </c>
      <c r="P18" s="76">
        <f t="shared" si="6"/>
        <v>0.16898321394205068</v>
      </c>
      <c r="Q18" s="78">
        <f t="shared" si="7"/>
        <v>243178</v>
      </c>
      <c r="R18" s="78">
        <v>0</v>
      </c>
    </row>
    <row r="19" spans="1:18" ht="15" customHeight="1">
      <c r="A19" s="12" t="s">
        <v>11</v>
      </c>
      <c r="B19" s="78">
        <v>136668</v>
      </c>
      <c r="C19" s="78">
        <v>38434</v>
      </c>
      <c r="D19" s="78">
        <f t="shared" si="0"/>
        <v>175102</v>
      </c>
      <c r="E19" s="76">
        <f t="shared" si="1"/>
        <v>0.77671220723917667</v>
      </c>
      <c r="F19" s="78">
        <v>10909</v>
      </c>
      <c r="G19" s="78">
        <v>0</v>
      </c>
      <c r="H19" s="78">
        <v>11661</v>
      </c>
      <c r="I19" s="78">
        <f t="shared" si="2"/>
        <v>11661</v>
      </c>
      <c r="J19" s="78">
        <v>0</v>
      </c>
      <c r="K19" s="78">
        <f t="shared" si="3"/>
        <v>22570</v>
      </c>
      <c r="L19" s="76">
        <f t="shared" si="4"/>
        <v>0.10011533002129169</v>
      </c>
      <c r="M19" s="78">
        <v>328</v>
      </c>
      <c r="N19" s="78">
        <v>27440</v>
      </c>
      <c r="O19" s="78">
        <f t="shared" si="5"/>
        <v>27768</v>
      </c>
      <c r="P19" s="76">
        <f t="shared" si="6"/>
        <v>0.12317246273953159</v>
      </c>
      <c r="Q19" s="78">
        <f t="shared" si="7"/>
        <v>225440</v>
      </c>
      <c r="R19" s="78">
        <v>800000</v>
      </c>
    </row>
    <row r="20" spans="1:18" ht="15" customHeight="1">
      <c r="A20" s="12" t="s">
        <v>14</v>
      </c>
      <c r="B20" s="78">
        <v>230261</v>
      </c>
      <c r="C20" s="78">
        <v>76365</v>
      </c>
      <c r="D20" s="78">
        <f t="shared" si="0"/>
        <v>306626</v>
      </c>
      <c r="E20" s="76">
        <f t="shared" si="1"/>
        <v>0.70013448931734679</v>
      </c>
      <c r="F20" s="78">
        <v>16962</v>
      </c>
      <c r="G20" s="78">
        <v>0</v>
      </c>
      <c r="H20" s="78">
        <v>1253</v>
      </c>
      <c r="I20" s="78">
        <f t="shared" si="2"/>
        <v>1253</v>
      </c>
      <c r="J20" s="78">
        <v>1514</v>
      </c>
      <c r="K20" s="78">
        <f t="shared" si="3"/>
        <v>19729</v>
      </c>
      <c r="L20" s="76">
        <f t="shared" si="4"/>
        <v>4.5048212936091313E-2</v>
      </c>
      <c r="M20" s="78">
        <v>6000</v>
      </c>
      <c r="N20" s="78">
        <v>105598</v>
      </c>
      <c r="O20" s="78">
        <f t="shared" si="5"/>
        <v>111598</v>
      </c>
      <c r="P20" s="76">
        <f t="shared" si="6"/>
        <v>0.25481729774656187</v>
      </c>
      <c r="Q20" s="78">
        <f t="shared" si="7"/>
        <v>437953</v>
      </c>
      <c r="R20" s="78">
        <v>0</v>
      </c>
    </row>
    <row r="21" spans="1:18" ht="15" customHeight="1">
      <c r="A21" s="12" t="s">
        <v>10</v>
      </c>
      <c r="B21" s="78">
        <v>90383</v>
      </c>
      <c r="C21" s="78">
        <v>29588</v>
      </c>
      <c r="D21" s="78">
        <f t="shared" si="0"/>
        <v>119971</v>
      </c>
      <c r="E21" s="76">
        <f t="shared" si="1"/>
        <v>0.58175373260984464</v>
      </c>
      <c r="F21" s="78">
        <v>39109</v>
      </c>
      <c r="G21" s="78">
        <v>0</v>
      </c>
      <c r="H21" s="78">
        <v>0</v>
      </c>
      <c r="I21" s="78">
        <f t="shared" si="2"/>
        <v>0</v>
      </c>
      <c r="J21" s="78">
        <v>10317</v>
      </c>
      <c r="K21" s="78">
        <f t="shared" si="3"/>
        <v>49426</v>
      </c>
      <c r="L21" s="76">
        <f t="shared" si="4"/>
        <v>0.23967258744174996</v>
      </c>
      <c r="M21" s="78">
        <v>4191</v>
      </c>
      <c r="N21" s="78">
        <v>32635</v>
      </c>
      <c r="O21" s="78">
        <f t="shared" si="5"/>
        <v>36826</v>
      </c>
      <c r="P21" s="76">
        <f t="shared" si="6"/>
        <v>0.17857367994840537</v>
      </c>
      <c r="Q21" s="78">
        <f t="shared" si="7"/>
        <v>206223</v>
      </c>
      <c r="R21" s="78">
        <v>18822</v>
      </c>
    </row>
    <row r="22" spans="1:18" ht="15" customHeight="1">
      <c r="A22" s="12" t="s">
        <v>8</v>
      </c>
      <c r="B22" s="78">
        <v>104950</v>
      </c>
      <c r="C22" s="78">
        <v>31514</v>
      </c>
      <c r="D22" s="78">
        <f t="shared" si="0"/>
        <v>136464</v>
      </c>
      <c r="E22" s="76">
        <f t="shared" si="1"/>
        <v>0.62830175648610698</v>
      </c>
      <c r="F22" s="78">
        <v>17500</v>
      </c>
      <c r="G22" s="78">
        <v>0</v>
      </c>
      <c r="H22" s="78">
        <v>0</v>
      </c>
      <c r="I22" s="78">
        <f t="shared" si="2"/>
        <v>0</v>
      </c>
      <c r="J22" s="78">
        <v>6600</v>
      </c>
      <c r="K22" s="78">
        <f t="shared" si="3"/>
        <v>24100</v>
      </c>
      <c r="L22" s="76">
        <f t="shared" si="4"/>
        <v>0.11096019705794333</v>
      </c>
      <c r="M22" s="78">
        <v>0</v>
      </c>
      <c r="N22" s="78">
        <v>56631</v>
      </c>
      <c r="O22" s="78">
        <f t="shared" si="5"/>
        <v>56631</v>
      </c>
      <c r="P22" s="76">
        <f t="shared" si="6"/>
        <v>0.26073804645594972</v>
      </c>
      <c r="Q22" s="78">
        <f t="shared" si="7"/>
        <v>217195</v>
      </c>
      <c r="R22" s="78">
        <v>1422136</v>
      </c>
    </row>
    <row r="23" spans="1:18" s="85" customFormat="1" ht="15" customHeight="1">
      <c r="B23" s="117"/>
      <c r="C23" s="117"/>
      <c r="D23" s="117"/>
      <c r="E23" s="124"/>
      <c r="F23" s="117"/>
      <c r="G23" s="117"/>
      <c r="H23" s="117"/>
      <c r="I23" s="117"/>
      <c r="J23" s="117"/>
      <c r="K23" s="117"/>
      <c r="L23" s="124"/>
      <c r="M23" s="117"/>
      <c r="N23" s="117"/>
      <c r="O23" s="117"/>
      <c r="P23" s="124"/>
      <c r="Q23" s="117"/>
      <c r="R23" s="117"/>
    </row>
    <row r="24" spans="1:18" ht="15" customHeight="1">
      <c r="A24" s="83" t="s">
        <v>48</v>
      </c>
    </row>
    <row r="25" spans="1:18" ht="15" customHeight="1">
      <c r="A25" s="12" t="s">
        <v>22</v>
      </c>
      <c r="B25" s="78">
        <v>302227</v>
      </c>
      <c r="C25" s="78">
        <v>83194</v>
      </c>
      <c r="D25" s="78">
        <f t="shared" si="0"/>
        <v>385421</v>
      </c>
      <c r="E25" s="76">
        <f t="shared" si="1"/>
        <v>0.66228091277751044</v>
      </c>
      <c r="F25" s="78">
        <v>48362</v>
      </c>
      <c r="G25" s="78">
        <v>0</v>
      </c>
      <c r="H25" s="78">
        <v>0</v>
      </c>
      <c r="I25" s="78">
        <f t="shared" si="2"/>
        <v>0</v>
      </c>
      <c r="J25" s="78">
        <v>9061</v>
      </c>
      <c r="K25" s="78">
        <f t="shared" si="3"/>
        <v>57423</v>
      </c>
      <c r="L25" s="76">
        <f t="shared" si="4"/>
        <v>9.8671730015808645E-2</v>
      </c>
      <c r="M25" s="78">
        <v>3660</v>
      </c>
      <c r="N25" s="78">
        <v>135456</v>
      </c>
      <c r="O25" s="78">
        <f t="shared" si="5"/>
        <v>139116</v>
      </c>
      <c r="P25" s="76">
        <f t="shared" si="6"/>
        <v>0.23904735720668088</v>
      </c>
      <c r="Q25" s="78">
        <f t="shared" si="7"/>
        <v>581960</v>
      </c>
      <c r="R25" s="78">
        <v>170716</v>
      </c>
    </row>
    <row r="26" spans="1:18" ht="15" customHeight="1">
      <c r="A26" s="12" t="s">
        <v>19</v>
      </c>
      <c r="B26" s="78">
        <v>183103</v>
      </c>
      <c r="C26" s="78">
        <v>11582</v>
      </c>
      <c r="D26" s="78">
        <f t="shared" si="0"/>
        <v>194685</v>
      </c>
      <c r="E26" s="76">
        <f t="shared" si="1"/>
        <v>0.59027830416076699</v>
      </c>
      <c r="F26" s="78">
        <v>14068</v>
      </c>
      <c r="G26" s="78">
        <v>0</v>
      </c>
      <c r="H26" s="78">
        <v>3670</v>
      </c>
      <c r="I26" s="78">
        <f t="shared" si="2"/>
        <v>3670</v>
      </c>
      <c r="J26" s="78">
        <v>490</v>
      </c>
      <c r="K26" s="78">
        <f t="shared" si="3"/>
        <v>18228</v>
      </c>
      <c r="L26" s="76">
        <f t="shared" si="4"/>
        <v>5.5266676571088989E-2</v>
      </c>
      <c r="M26" s="78">
        <v>0</v>
      </c>
      <c r="N26" s="78">
        <v>116906</v>
      </c>
      <c r="O26" s="78">
        <f t="shared" si="5"/>
        <v>116906</v>
      </c>
      <c r="P26" s="76">
        <f t="shared" si="6"/>
        <v>0.35445501926814404</v>
      </c>
      <c r="Q26" s="78">
        <f t="shared" si="7"/>
        <v>329819</v>
      </c>
      <c r="R26" s="78">
        <v>1195</v>
      </c>
    </row>
    <row r="27" spans="1:18" ht="15" customHeight="1">
      <c r="A27" s="12" t="s">
        <v>16</v>
      </c>
      <c r="B27" s="78">
        <v>181582</v>
      </c>
      <c r="C27" s="78">
        <v>60572</v>
      </c>
      <c r="D27" s="78">
        <f t="shared" si="0"/>
        <v>242154</v>
      </c>
      <c r="E27" s="76">
        <f t="shared" si="1"/>
        <v>0.76646293406596888</v>
      </c>
      <c r="F27" s="78">
        <v>6009</v>
      </c>
      <c r="G27" s="78">
        <v>14972</v>
      </c>
      <c r="H27" s="78">
        <v>0</v>
      </c>
      <c r="I27" s="78">
        <f t="shared" si="2"/>
        <v>14972</v>
      </c>
      <c r="J27" s="78">
        <v>0</v>
      </c>
      <c r="K27" s="78">
        <f t="shared" si="3"/>
        <v>20981</v>
      </c>
      <c r="L27" s="76">
        <f t="shared" si="4"/>
        <v>6.6408809351231418E-2</v>
      </c>
      <c r="M27" s="78">
        <v>0</v>
      </c>
      <c r="N27" s="78">
        <v>52802</v>
      </c>
      <c r="O27" s="78">
        <f t="shared" si="5"/>
        <v>52802</v>
      </c>
      <c r="P27" s="76">
        <f t="shared" si="6"/>
        <v>0.16712825658279973</v>
      </c>
      <c r="Q27" s="78">
        <f t="shared" si="7"/>
        <v>315937</v>
      </c>
      <c r="R27" s="78">
        <v>0</v>
      </c>
    </row>
    <row r="28" spans="1:18" ht="15" customHeight="1">
      <c r="A28" s="12" t="s">
        <v>18</v>
      </c>
      <c r="B28" s="78">
        <v>238345</v>
      </c>
      <c r="C28" s="78">
        <v>72883</v>
      </c>
      <c r="D28" s="78">
        <f t="shared" si="0"/>
        <v>311228</v>
      </c>
      <c r="E28" s="76">
        <f t="shared" si="1"/>
        <v>0.68687376960901159</v>
      </c>
      <c r="F28" s="78">
        <v>43503</v>
      </c>
      <c r="G28" s="78">
        <v>0</v>
      </c>
      <c r="H28" s="78">
        <v>0</v>
      </c>
      <c r="I28" s="78">
        <f t="shared" si="2"/>
        <v>0</v>
      </c>
      <c r="J28" s="78">
        <v>6828</v>
      </c>
      <c r="K28" s="78">
        <f t="shared" si="3"/>
        <v>50331</v>
      </c>
      <c r="L28" s="76">
        <f t="shared" si="4"/>
        <v>0.11107947774040626</v>
      </c>
      <c r="M28" s="78">
        <v>144</v>
      </c>
      <c r="N28" s="78">
        <v>91405</v>
      </c>
      <c r="O28" s="78">
        <f t="shared" si="5"/>
        <v>91549</v>
      </c>
      <c r="P28" s="76">
        <f t="shared" si="6"/>
        <v>0.2020467526505822</v>
      </c>
      <c r="Q28" s="78">
        <f t="shared" si="7"/>
        <v>453108</v>
      </c>
      <c r="R28" s="78">
        <v>0</v>
      </c>
    </row>
    <row r="29" spans="1:18" ht="15" customHeight="1">
      <c r="A29" s="12" t="s">
        <v>24</v>
      </c>
      <c r="B29" s="78">
        <v>652454</v>
      </c>
      <c r="C29" s="78">
        <v>205842</v>
      </c>
      <c r="D29" s="78">
        <f t="shared" si="0"/>
        <v>858296</v>
      </c>
      <c r="E29" s="76">
        <f t="shared" si="1"/>
        <v>0.68003448122864729</v>
      </c>
      <c r="F29" s="78">
        <v>94141</v>
      </c>
      <c r="G29" s="78">
        <v>1000</v>
      </c>
      <c r="H29" s="78">
        <v>0</v>
      </c>
      <c r="I29" s="78">
        <f t="shared" si="2"/>
        <v>1000</v>
      </c>
      <c r="J29" s="78">
        <v>42456</v>
      </c>
      <c r="K29" s="78">
        <f t="shared" si="3"/>
        <v>137597</v>
      </c>
      <c r="L29" s="76">
        <f t="shared" si="4"/>
        <v>0.10901915482959047</v>
      </c>
      <c r="M29" s="78">
        <v>4913</v>
      </c>
      <c r="N29" s="78">
        <v>261330</v>
      </c>
      <c r="O29" s="78">
        <f t="shared" si="5"/>
        <v>266243</v>
      </c>
      <c r="P29" s="76">
        <f t="shared" si="6"/>
        <v>0.21094636394176222</v>
      </c>
      <c r="Q29" s="78">
        <f t="shared" si="7"/>
        <v>1262136</v>
      </c>
      <c r="R29" s="78">
        <v>435088</v>
      </c>
    </row>
    <row r="30" spans="1:18" ht="15" customHeight="1">
      <c r="A30" s="12" t="s">
        <v>20</v>
      </c>
      <c r="B30" s="78">
        <v>234029</v>
      </c>
      <c r="C30" s="78">
        <v>79492</v>
      </c>
      <c r="D30" s="78">
        <f t="shared" si="0"/>
        <v>313521</v>
      </c>
      <c r="E30" s="76">
        <f t="shared" si="1"/>
        <v>0.61746146786461265</v>
      </c>
      <c r="F30" s="78">
        <v>61943</v>
      </c>
      <c r="G30" s="78">
        <v>0</v>
      </c>
      <c r="H30" s="78">
        <v>0</v>
      </c>
      <c r="I30" s="78">
        <f t="shared" si="2"/>
        <v>0</v>
      </c>
      <c r="J30" s="78">
        <v>2695</v>
      </c>
      <c r="K30" s="78">
        <f t="shared" si="3"/>
        <v>64638</v>
      </c>
      <c r="L30" s="76">
        <f t="shared" si="4"/>
        <v>0.12730080077517242</v>
      </c>
      <c r="M30" s="78">
        <v>425</v>
      </c>
      <c r="N30" s="78">
        <v>129174</v>
      </c>
      <c r="O30" s="78">
        <f t="shared" si="5"/>
        <v>129599</v>
      </c>
      <c r="P30" s="76">
        <f t="shared" si="6"/>
        <v>0.25523773136021488</v>
      </c>
      <c r="Q30" s="78">
        <f t="shared" si="7"/>
        <v>507758</v>
      </c>
      <c r="R30" s="78">
        <v>86333</v>
      </c>
    </row>
    <row r="31" spans="1:18" ht="15" customHeight="1">
      <c r="A31" s="12" t="s">
        <v>15</v>
      </c>
      <c r="B31" s="78">
        <v>121562</v>
      </c>
      <c r="C31" s="78">
        <v>28191</v>
      </c>
      <c r="D31" s="78">
        <f t="shared" si="0"/>
        <v>149753</v>
      </c>
      <c r="E31" s="76">
        <f t="shared" si="1"/>
        <v>0.69913677595858015</v>
      </c>
      <c r="F31" s="78">
        <v>22621</v>
      </c>
      <c r="G31" s="78">
        <v>0</v>
      </c>
      <c r="H31" s="78">
        <v>5585</v>
      </c>
      <c r="I31" s="78">
        <f t="shared" si="2"/>
        <v>5585</v>
      </c>
      <c r="J31" s="78">
        <v>0</v>
      </c>
      <c r="K31" s="78">
        <f t="shared" si="3"/>
        <v>28206</v>
      </c>
      <c r="L31" s="76">
        <f t="shared" si="4"/>
        <v>0.13168251656185662</v>
      </c>
      <c r="M31" s="78">
        <v>953</v>
      </c>
      <c r="N31" s="78">
        <v>35285</v>
      </c>
      <c r="O31" s="78">
        <f t="shared" si="5"/>
        <v>36238</v>
      </c>
      <c r="P31" s="76">
        <f t="shared" si="6"/>
        <v>0.16918070747956321</v>
      </c>
      <c r="Q31" s="78">
        <f t="shared" si="7"/>
        <v>214197</v>
      </c>
      <c r="R31" s="78">
        <v>46910</v>
      </c>
    </row>
    <row r="32" spans="1:18" ht="15" customHeight="1">
      <c r="A32" s="12" t="s">
        <v>371</v>
      </c>
      <c r="B32" s="78">
        <v>211263</v>
      </c>
      <c r="C32" s="78">
        <v>68969</v>
      </c>
      <c r="D32" s="78">
        <f>SUM(B32:C32)</f>
        <v>280232</v>
      </c>
      <c r="E32" s="76">
        <f>(D32/Q32)</f>
        <v>0.61145974252672919</v>
      </c>
      <c r="F32" s="78">
        <v>51981</v>
      </c>
      <c r="G32" s="78">
        <v>500</v>
      </c>
      <c r="I32" s="78">
        <f t="shared" si="2"/>
        <v>500</v>
      </c>
      <c r="J32" s="78">
        <v>5618</v>
      </c>
      <c r="K32" s="78">
        <f t="shared" si="3"/>
        <v>58099</v>
      </c>
      <c r="L32" s="76">
        <f>(K32/Q32)</f>
        <v>0.12677067423085314</v>
      </c>
      <c r="M32" s="78">
        <v>1676</v>
      </c>
      <c r="N32" s="78">
        <v>118293</v>
      </c>
      <c r="O32" s="78">
        <f>SUM(M32:N32)</f>
        <v>119969</v>
      </c>
      <c r="P32" s="76">
        <f>(O32/Q32)</f>
        <v>0.26176958324241761</v>
      </c>
      <c r="Q32" s="78">
        <f>D32+K32+O32</f>
        <v>458300</v>
      </c>
      <c r="R32" s="78">
        <v>0</v>
      </c>
    </row>
    <row r="33" spans="1:18" ht="15" customHeight="1">
      <c r="A33" s="12" t="s">
        <v>25</v>
      </c>
      <c r="B33" s="78">
        <v>265600</v>
      </c>
      <c r="C33" s="78">
        <v>79682</v>
      </c>
      <c r="D33" s="78">
        <f t="shared" si="0"/>
        <v>345282</v>
      </c>
      <c r="E33" s="76">
        <f t="shared" si="1"/>
        <v>0.66534348968018298</v>
      </c>
      <c r="F33" s="78">
        <v>47125</v>
      </c>
      <c r="G33" s="78">
        <v>0</v>
      </c>
      <c r="H33" s="78">
        <v>0</v>
      </c>
      <c r="I33" s="78">
        <f t="shared" si="2"/>
        <v>0</v>
      </c>
      <c r="J33" s="78">
        <v>0</v>
      </c>
      <c r="K33" s="78">
        <f t="shared" si="3"/>
        <v>47125</v>
      </c>
      <c r="L33" s="76">
        <f t="shared" si="4"/>
        <v>9.0807838089383822E-2</v>
      </c>
      <c r="M33" s="78">
        <v>0</v>
      </c>
      <c r="N33" s="78">
        <v>126546</v>
      </c>
      <c r="O33" s="78">
        <f t="shared" si="5"/>
        <v>126546</v>
      </c>
      <c r="P33" s="76">
        <f t="shared" si="6"/>
        <v>0.24384867223043319</v>
      </c>
      <c r="Q33" s="78">
        <f t="shared" si="7"/>
        <v>518953</v>
      </c>
      <c r="R33" s="78">
        <v>0</v>
      </c>
    </row>
    <row r="34" spans="1:18" ht="15" customHeight="1">
      <c r="A34" s="12" t="s">
        <v>17</v>
      </c>
      <c r="B34" s="78">
        <v>184694</v>
      </c>
      <c r="C34" s="78">
        <v>48741</v>
      </c>
      <c r="D34" s="78">
        <f t="shared" si="0"/>
        <v>233435</v>
      </c>
      <c r="E34" s="76">
        <f t="shared" si="1"/>
        <v>0.56029465063641748</v>
      </c>
      <c r="F34" s="78">
        <v>28272</v>
      </c>
      <c r="G34" s="78">
        <v>0</v>
      </c>
      <c r="H34" s="78">
        <v>0</v>
      </c>
      <c r="I34" s="78">
        <f t="shared" si="2"/>
        <v>0</v>
      </c>
      <c r="J34" s="78">
        <v>5542</v>
      </c>
      <c r="K34" s="78">
        <f t="shared" si="3"/>
        <v>33814</v>
      </c>
      <c r="L34" s="76">
        <f t="shared" si="4"/>
        <v>8.1160936948700163E-2</v>
      </c>
      <c r="M34" s="78">
        <v>2000</v>
      </c>
      <c r="N34" s="78">
        <v>147380</v>
      </c>
      <c r="O34" s="78">
        <f t="shared" si="5"/>
        <v>149380</v>
      </c>
      <c r="P34" s="76">
        <f t="shared" si="6"/>
        <v>0.35854441241488233</v>
      </c>
      <c r="Q34" s="78">
        <f t="shared" si="7"/>
        <v>416629</v>
      </c>
      <c r="R34" s="78">
        <v>89699</v>
      </c>
    </row>
    <row r="35" spans="1:18" ht="15" customHeight="1">
      <c r="A35" s="12" t="s">
        <v>21</v>
      </c>
      <c r="B35" s="78">
        <v>222925</v>
      </c>
      <c r="C35" s="78">
        <v>60742</v>
      </c>
      <c r="D35" s="78">
        <f t="shared" si="0"/>
        <v>283667</v>
      </c>
      <c r="E35" s="76">
        <f t="shared" si="1"/>
        <v>0.67233529187296903</v>
      </c>
      <c r="F35" s="78">
        <v>39588</v>
      </c>
      <c r="G35" s="78">
        <v>1000</v>
      </c>
      <c r="H35" s="78">
        <v>0</v>
      </c>
      <c r="I35" s="78">
        <f t="shared" si="2"/>
        <v>1000</v>
      </c>
      <c r="J35" s="78">
        <v>1500</v>
      </c>
      <c r="K35" s="78">
        <f t="shared" si="3"/>
        <v>42088</v>
      </c>
      <c r="L35" s="76">
        <f t="shared" si="4"/>
        <v>9.9755162794225347E-2</v>
      </c>
      <c r="M35" s="78">
        <v>600</v>
      </c>
      <c r="N35" s="78">
        <v>95558</v>
      </c>
      <c r="O35" s="78">
        <f t="shared" si="5"/>
        <v>96158</v>
      </c>
      <c r="P35" s="76">
        <f t="shared" si="6"/>
        <v>0.22790954533280558</v>
      </c>
      <c r="Q35" s="78">
        <f>D35+K35+O35</f>
        <v>421913</v>
      </c>
      <c r="R35" s="78">
        <v>178000</v>
      </c>
    </row>
    <row r="36" spans="1:18" ht="15" customHeight="1">
      <c r="A36" s="12" t="s">
        <v>23</v>
      </c>
      <c r="B36" s="78">
        <v>221798</v>
      </c>
      <c r="C36" s="78">
        <v>21046</v>
      </c>
      <c r="D36" s="78">
        <f t="shared" si="0"/>
        <v>242844</v>
      </c>
      <c r="E36" s="76">
        <f t="shared" si="1"/>
        <v>0.56966051757464298</v>
      </c>
      <c r="F36" s="78">
        <v>76522</v>
      </c>
      <c r="G36" s="78">
        <v>0</v>
      </c>
      <c r="H36" s="78">
        <v>6352</v>
      </c>
      <c r="I36" s="78">
        <f t="shared" si="2"/>
        <v>6352</v>
      </c>
      <c r="J36" s="78">
        <v>0</v>
      </c>
      <c r="K36" s="78">
        <f t="shared" si="3"/>
        <v>82874</v>
      </c>
      <c r="L36" s="76">
        <f t="shared" si="4"/>
        <v>0.1944048266931897</v>
      </c>
      <c r="M36" s="78">
        <v>338</v>
      </c>
      <c r="N36" s="78">
        <v>100240</v>
      </c>
      <c r="O36" s="78">
        <f t="shared" si="5"/>
        <v>100578</v>
      </c>
      <c r="P36" s="76">
        <f t="shared" si="6"/>
        <v>0.23593465573216732</v>
      </c>
      <c r="Q36" s="78">
        <f>D36+K36+O36</f>
        <v>426296</v>
      </c>
      <c r="R36" s="78">
        <v>227947</v>
      </c>
    </row>
    <row r="37" spans="1:18" ht="15" customHeight="1">
      <c r="A37" s="12" t="s">
        <v>26</v>
      </c>
      <c r="B37" s="78">
        <v>323258</v>
      </c>
      <c r="C37" s="78">
        <v>85283</v>
      </c>
      <c r="D37" s="78">
        <f t="shared" si="0"/>
        <v>408541</v>
      </c>
      <c r="E37" s="76">
        <f t="shared" si="1"/>
        <v>0.58691757688423296</v>
      </c>
      <c r="F37" s="78">
        <v>98805</v>
      </c>
      <c r="G37" s="78">
        <v>15029</v>
      </c>
      <c r="H37" s="78">
        <v>37434</v>
      </c>
      <c r="I37" s="78">
        <f t="shared" si="2"/>
        <v>52463</v>
      </c>
      <c r="J37" s="78">
        <v>3292</v>
      </c>
      <c r="K37" s="78">
        <f t="shared" si="3"/>
        <v>154560</v>
      </c>
      <c r="L37" s="76">
        <f t="shared" si="4"/>
        <v>0.22204376227410969</v>
      </c>
      <c r="M37" s="78">
        <v>9446</v>
      </c>
      <c r="N37" s="78">
        <v>123532</v>
      </c>
      <c r="O37" s="78">
        <f t="shared" si="5"/>
        <v>132978</v>
      </c>
      <c r="P37" s="76">
        <f t="shared" si="6"/>
        <v>0.19103866084165735</v>
      </c>
      <c r="Q37" s="78">
        <f t="shared" si="7"/>
        <v>696079</v>
      </c>
      <c r="R37" s="78">
        <v>0</v>
      </c>
    </row>
    <row r="38" spans="1:18" s="85" customFormat="1" ht="15" customHeight="1">
      <c r="B38" s="117"/>
      <c r="C38" s="117"/>
      <c r="D38" s="117"/>
      <c r="E38" s="124"/>
      <c r="F38" s="117"/>
      <c r="G38" s="117"/>
      <c r="H38" s="117"/>
      <c r="I38" s="117"/>
      <c r="J38" s="117"/>
      <c r="K38" s="117"/>
      <c r="L38" s="124"/>
      <c r="M38" s="117"/>
      <c r="N38" s="117"/>
      <c r="O38" s="117"/>
      <c r="P38" s="124"/>
      <c r="Q38" s="117"/>
      <c r="R38" s="117"/>
    </row>
    <row r="39" spans="1:18" ht="15" customHeight="1">
      <c r="A39" s="83" t="s">
        <v>49</v>
      </c>
    </row>
    <row r="40" spans="1:18" ht="15" customHeight="1">
      <c r="A40" s="12" t="s">
        <v>30</v>
      </c>
      <c r="B40" s="78">
        <v>401091</v>
      </c>
      <c r="C40" s="78">
        <v>115604</v>
      </c>
      <c r="D40" s="78">
        <f t="shared" si="0"/>
        <v>516695</v>
      </c>
      <c r="E40" s="76">
        <f t="shared" si="1"/>
        <v>0.72489295554919553</v>
      </c>
      <c r="F40" s="78">
        <v>78804</v>
      </c>
      <c r="G40" s="78">
        <v>0</v>
      </c>
      <c r="H40" s="78">
        <v>28207</v>
      </c>
      <c r="I40" s="78">
        <f t="shared" si="2"/>
        <v>28207</v>
      </c>
      <c r="J40" s="78">
        <v>3000</v>
      </c>
      <c r="K40" s="78">
        <f t="shared" si="3"/>
        <v>110011</v>
      </c>
      <c r="L40" s="76">
        <f t="shared" si="4"/>
        <v>0.15433901805305364</v>
      </c>
      <c r="M40" s="78">
        <v>755</v>
      </c>
      <c r="N40" s="78">
        <v>85327</v>
      </c>
      <c r="O40" s="78">
        <f t="shared" si="5"/>
        <v>86082</v>
      </c>
      <c r="P40" s="76">
        <f t="shared" si="6"/>
        <v>0.12076802639775081</v>
      </c>
      <c r="Q40" s="78">
        <f t="shared" si="7"/>
        <v>712788</v>
      </c>
      <c r="R40" s="78">
        <v>103412</v>
      </c>
    </row>
    <row r="41" spans="1:18" ht="15" customHeight="1">
      <c r="A41" s="12" t="s">
        <v>29</v>
      </c>
      <c r="B41" s="78">
        <v>305127</v>
      </c>
      <c r="C41" s="78">
        <v>84584</v>
      </c>
      <c r="D41" s="78">
        <f t="shared" si="0"/>
        <v>389711</v>
      </c>
      <c r="E41" s="76">
        <f t="shared" si="1"/>
        <v>0.67890590702892539</v>
      </c>
      <c r="F41" s="78">
        <v>58392</v>
      </c>
      <c r="G41" s="78">
        <v>5834</v>
      </c>
      <c r="H41" s="78">
        <v>68</v>
      </c>
      <c r="I41" s="78">
        <f t="shared" si="2"/>
        <v>5902</v>
      </c>
      <c r="J41" s="78">
        <v>8917</v>
      </c>
      <c r="K41" s="78">
        <f t="shared" si="3"/>
        <v>73211</v>
      </c>
      <c r="L41" s="76">
        <f t="shared" si="4"/>
        <v>0.12753907474896695</v>
      </c>
      <c r="M41" s="78">
        <v>1784</v>
      </c>
      <c r="N41" s="78">
        <v>109322</v>
      </c>
      <c r="O41" s="78">
        <f t="shared" si="5"/>
        <v>111106</v>
      </c>
      <c r="P41" s="76">
        <f t="shared" si="6"/>
        <v>0.19355501822210763</v>
      </c>
      <c r="Q41" s="78">
        <f t="shared" si="7"/>
        <v>574028</v>
      </c>
      <c r="R41" s="78">
        <v>26922</v>
      </c>
    </row>
    <row r="42" spans="1:18" ht="15" customHeight="1">
      <c r="A42" s="12" t="s">
        <v>32</v>
      </c>
      <c r="B42" s="78">
        <v>242984</v>
      </c>
      <c r="C42" s="78">
        <v>70922</v>
      </c>
      <c r="D42" s="78">
        <f t="shared" si="0"/>
        <v>313906</v>
      </c>
      <c r="E42" s="76">
        <f t="shared" si="1"/>
        <v>0.62614145459912951</v>
      </c>
      <c r="F42" s="78">
        <v>61027</v>
      </c>
      <c r="G42" s="78">
        <v>1044</v>
      </c>
      <c r="H42" s="78">
        <v>13859</v>
      </c>
      <c r="I42" s="78">
        <f t="shared" si="2"/>
        <v>14903</v>
      </c>
      <c r="J42" s="78">
        <v>9632</v>
      </c>
      <c r="K42" s="78">
        <f t="shared" si="3"/>
        <v>85562</v>
      </c>
      <c r="L42" s="76">
        <f t="shared" si="4"/>
        <v>0.17066865602572337</v>
      </c>
      <c r="M42" s="78">
        <v>1891</v>
      </c>
      <c r="N42" s="78">
        <v>99975</v>
      </c>
      <c r="O42" s="78">
        <f t="shared" si="5"/>
        <v>101866</v>
      </c>
      <c r="P42" s="76">
        <f t="shared" si="6"/>
        <v>0.20318988937514712</v>
      </c>
      <c r="Q42" s="78">
        <f t="shared" si="7"/>
        <v>501334</v>
      </c>
      <c r="R42" s="78">
        <v>57201</v>
      </c>
    </row>
    <row r="43" spans="1:18" ht="15" customHeight="1">
      <c r="A43" s="12" t="s">
        <v>27</v>
      </c>
      <c r="B43" s="78">
        <v>337576</v>
      </c>
      <c r="C43" s="78">
        <v>110287</v>
      </c>
      <c r="D43" s="78">
        <f t="shared" si="0"/>
        <v>447863</v>
      </c>
      <c r="E43" s="76">
        <f t="shared" si="1"/>
        <v>0.65107343680039076</v>
      </c>
      <c r="F43" s="78">
        <v>73338</v>
      </c>
      <c r="G43" s="78">
        <v>0</v>
      </c>
      <c r="H43" s="78">
        <v>4693</v>
      </c>
      <c r="I43" s="78">
        <f t="shared" si="2"/>
        <v>4693</v>
      </c>
      <c r="J43" s="78">
        <v>11278</v>
      </c>
      <c r="K43" s="78">
        <f t="shared" si="3"/>
        <v>89309</v>
      </c>
      <c r="L43" s="76">
        <f>(K43/Q43)</f>
        <v>0.12983148321519325</v>
      </c>
      <c r="M43" s="78">
        <v>0</v>
      </c>
      <c r="N43" s="78">
        <v>150712</v>
      </c>
      <c r="O43" s="78">
        <f t="shared" si="5"/>
        <v>150712</v>
      </c>
      <c r="P43" s="76">
        <f t="shared" si="6"/>
        <v>0.21909507998441596</v>
      </c>
      <c r="Q43" s="78">
        <f t="shared" si="7"/>
        <v>687884</v>
      </c>
      <c r="R43" s="78">
        <v>46264</v>
      </c>
    </row>
    <row r="44" spans="1:18" ht="15" customHeight="1">
      <c r="A44" s="12" t="s">
        <v>28</v>
      </c>
      <c r="B44" s="78">
        <v>242789</v>
      </c>
      <c r="C44" s="78">
        <v>40434</v>
      </c>
      <c r="D44" s="78">
        <f t="shared" si="0"/>
        <v>283223</v>
      </c>
      <c r="E44" s="76">
        <f t="shared" si="1"/>
        <v>0.7334514218531093</v>
      </c>
      <c r="F44" s="78">
        <v>35421</v>
      </c>
      <c r="G44" s="78">
        <v>0</v>
      </c>
      <c r="H44" s="78">
        <v>0</v>
      </c>
      <c r="I44" s="78">
        <f t="shared" si="2"/>
        <v>0</v>
      </c>
      <c r="J44" s="78">
        <v>1260</v>
      </c>
      <c r="K44" s="78">
        <f t="shared" si="3"/>
        <v>36681</v>
      </c>
      <c r="L44" s="76">
        <f>(K44/Q44)</f>
        <v>9.4991337585555904E-2</v>
      </c>
      <c r="M44" s="78">
        <v>2711</v>
      </c>
      <c r="N44" s="78">
        <v>63536</v>
      </c>
      <c r="O44" s="78">
        <f t="shared" si="5"/>
        <v>66247</v>
      </c>
      <c r="P44" s="76">
        <f t="shared" si="6"/>
        <v>0.17155724056133481</v>
      </c>
      <c r="Q44" s="78">
        <f t="shared" si="7"/>
        <v>386151</v>
      </c>
      <c r="R44" s="78">
        <v>0</v>
      </c>
    </row>
    <row r="45" spans="1:18" ht="15" customHeight="1">
      <c r="A45" s="12" t="s">
        <v>31</v>
      </c>
      <c r="B45" s="78">
        <v>468322</v>
      </c>
      <c r="C45" s="78">
        <v>143402</v>
      </c>
      <c r="D45" s="78">
        <f t="shared" si="0"/>
        <v>611724</v>
      </c>
      <c r="E45" s="76">
        <f t="shared" si="1"/>
        <v>0.71421115862991724</v>
      </c>
      <c r="F45" s="78">
        <v>129278</v>
      </c>
      <c r="G45" s="78">
        <v>0</v>
      </c>
      <c r="H45" s="78">
        <v>0</v>
      </c>
      <c r="I45" s="78">
        <f t="shared" si="2"/>
        <v>0</v>
      </c>
      <c r="J45" s="78">
        <v>0</v>
      </c>
      <c r="K45" s="78">
        <f t="shared" si="3"/>
        <v>129278</v>
      </c>
      <c r="L45" s="76">
        <f t="shared" si="4"/>
        <v>0.15093700780966324</v>
      </c>
      <c r="M45" s="78">
        <v>480</v>
      </c>
      <c r="N45" s="78">
        <v>115021</v>
      </c>
      <c r="O45" s="78">
        <f t="shared" si="5"/>
        <v>115501</v>
      </c>
      <c r="P45" s="76">
        <f t="shared" si="6"/>
        <v>0.13485183356041952</v>
      </c>
      <c r="Q45" s="78">
        <f t="shared" si="7"/>
        <v>856503</v>
      </c>
      <c r="R45" s="78">
        <v>0</v>
      </c>
    </row>
    <row r="46" spans="1:18" s="85" customFormat="1" ht="15" customHeight="1">
      <c r="B46" s="117"/>
      <c r="C46" s="117"/>
      <c r="D46" s="117"/>
      <c r="E46" s="124"/>
      <c r="F46" s="117"/>
      <c r="G46" s="117"/>
      <c r="H46" s="117"/>
      <c r="I46" s="117"/>
      <c r="J46" s="117"/>
      <c r="K46" s="117"/>
      <c r="L46" s="124"/>
      <c r="M46" s="117"/>
      <c r="N46" s="117"/>
      <c r="O46" s="117"/>
      <c r="P46" s="124"/>
      <c r="Q46" s="117"/>
      <c r="R46" s="117"/>
    </row>
    <row r="47" spans="1:18" ht="15" customHeight="1">
      <c r="A47" s="83" t="s">
        <v>50</v>
      </c>
    </row>
    <row r="48" spans="1:18" ht="15" customHeight="1">
      <c r="A48" s="12" t="s">
        <v>35</v>
      </c>
      <c r="B48" s="78">
        <v>676579</v>
      </c>
      <c r="C48" s="78">
        <v>112893</v>
      </c>
      <c r="D48" s="78">
        <f t="shared" si="0"/>
        <v>789472</v>
      </c>
      <c r="E48" s="76">
        <f t="shared" si="1"/>
        <v>0.70845010387081431</v>
      </c>
      <c r="F48" s="78">
        <v>91986</v>
      </c>
      <c r="G48" s="78">
        <v>1200</v>
      </c>
      <c r="H48" s="78">
        <v>5400</v>
      </c>
      <c r="I48" s="78">
        <f t="shared" si="2"/>
        <v>6600</v>
      </c>
      <c r="J48" s="78">
        <v>14949</v>
      </c>
      <c r="K48" s="78">
        <f t="shared" si="3"/>
        <v>113535</v>
      </c>
      <c r="L48" s="76">
        <f t="shared" si="4"/>
        <v>0.10188313523845419</v>
      </c>
      <c r="M48" s="78">
        <v>15496</v>
      </c>
      <c r="N48" s="78">
        <v>195862</v>
      </c>
      <c r="O48" s="78">
        <f t="shared" si="5"/>
        <v>211358</v>
      </c>
      <c r="P48" s="76">
        <f t="shared" si="6"/>
        <v>0.18966676089073151</v>
      </c>
      <c r="Q48" s="78">
        <f t="shared" si="7"/>
        <v>1114365</v>
      </c>
      <c r="R48" s="78">
        <v>390369</v>
      </c>
    </row>
    <row r="49" spans="1:18" ht="15" customHeight="1">
      <c r="A49" s="12" t="s">
        <v>36</v>
      </c>
      <c r="B49" s="78">
        <v>476154</v>
      </c>
      <c r="C49" s="78">
        <v>149073</v>
      </c>
      <c r="D49" s="78">
        <f t="shared" si="0"/>
        <v>625227</v>
      </c>
      <c r="E49" s="76">
        <f t="shared" si="1"/>
        <v>0.61190700824453303</v>
      </c>
      <c r="F49" s="78">
        <v>116828</v>
      </c>
      <c r="G49" s="78">
        <v>0</v>
      </c>
      <c r="H49" s="78">
        <v>0</v>
      </c>
      <c r="I49" s="78">
        <f t="shared" si="2"/>
        <v>0</v>
      </c>
      <c r="J49" s="78">
        <v>69697</v>
      </c>
      <c r="K49" s="78">
        <f t="shared" si="3"/>
        <v>186525</v>
      </c>
      <c r="L49" s="76">
        <f t="shared" si="4"/>
        <v>0.18255122493560183</v>
      </c>
      <c r="M49" s="78">
        <v>1022</v>
      </c>
      <c r="N49" s="78">
        <v>208994</v>
      </c>
      <c r="O49" s="78">
        <f t="shared" si="5"/>
        <v>210016</v>
      </c>
      <c r="P49" s="76">
        <f t="shared" si="6"/>
        <v>0.20554176681986516</v>
      </c>
      <c r="Q49" s="78">
        <f t="shared" si="7"/>
        <v>1021768</v>
      </c>
      <c r="R49" s="78">
        <v>0</v>
      </c>
    </row>
    <row r="50" spans="1:18" ht="15" customHeight="1">
      <c r="A50" s="12" t="s">
        <v>33</v>
      </c>
      <c r="B50" s="78">
        <v>328805</v>
      </c>
      <c r="C50" s="78">
        <v>93669</v>
      </c>
      <c r="D50" s="78">
        <f t="shared" si="0"/>
        <v>422474</v>
      </c>
      <c r="E50" s="76">
        <f t="shared" si="1"/>
        <v>0.62629008873853709</v>
      </c>
      <c r="F50" s="78">
        <v>83717</v>
      </c>
      <c r="G50" s="78">
        <v>1350</v>
      </c>
      <c r="H50" s="78">
        <v>1796</v>
      </c>
      <c r="I50" s="78">
        <f t="shared" si="2"/>
        <v>3146</v>
      </c>
      <c r="J50" s="78">
        <v>16005</v>
      </c>
      <c r="K50" s="78">
        <f t="shared" si="3"/>
        <v>102868</v>
      </c>
      <c r="L50" s="76">
        <f t="shared" si="4"/>
        <v>0.15249508572919476</v>
      </c>
      <c r="M50" s="78">
        <v>2812</v>
      </c>
      <c r="N50" s="78">
        <v>146412</v>
      </c>
      <c r="O50" s="78">
        <f t="shared" si="5"/>
        <v>149224</v>
      </c>
      <c r="P50" s="76">
        <f t="shared" si="6"/>
        <v>0.22121482553226815</v>
      </c>
      <c r="Q50" s="78">
        <f t="shared" si="7"/>
        <v>674566</v>
      </c>
      <c r="R50" s="78">
        <v>110799</v>
      </c>
    </row>
    <row r="51" spans="1:18" ht="15" customHeight="1">
      <c r="A51" s="12" t="s">
        <v>34</v>
      </c>
      <c r="B51" s="78">
        <v>586829</v>
      </c>
      <c r="C51" s="78">
        <v>171583</v>
      </c>
      <c r="D51" s="78">
        <f t="shared" si="0"/>
        <v>758412</v>
      </c>
      <c r="E51" s="76">
        <f t="shared" si="1"/>
        <v>0.49082913475259926</v>
      </c>
      <c r="F51" s="78">
        <v>167826</v>
      </c>
      <c r="G51" s="78">
        <v>16842</v>
      </c>
      <c r="H51" s="78">
        <v>0</v>
      </c>
      <c r="I51" s="78">
        <f t="shared" si="2"/>
        <v>16842</v>
      </c>
      <c r="J51" s="78">
        <v>68998</v>
      </c>
      <c r="K51" s="78">
        <f t="shared" si="3"/>
        <v>253666</v>
      </c>
      <c r="L51" s="76">
        <f t="shared" si="4"/>
        <v>0.16416758080852206</v>
      </c>
      <c r="M51" s="78">
        <v>6200</v>
      </c>
      <c r="N51" s="78">
        <v>526887</v>
      </c>
      <c r="O51" s="78">
        <f t="shared" si="5"/>
        <v>533087</v>
      </c>
      <c r="P51" s="76">
        <f t="shared" si="6"/>
        <v>0.34500328443887868</v>
      </c>
      <c r="Q51" s="78">
        <f t="shared" si="7"/>
        <v>1545165</v>
      </c>
      <c r="R51" s="78">
        <v>190919</v>
      </c>
    </row>
    <row r="52" spans="1:18" ht="15" customHeight="1">
      <c r="A52" s="12" t="s">
        <v>37</v>
      </c>
      <c r="B52" s="78">
        <v>449053</v>
      </c>
      <c r="C52" s="78">
        <v>81996</v>
      </c>
      <c r="D52" s="78">
        <f t="shared" si="0"/>
        <v>531049</v>
      </c>
      <c r="E52" s="76">
        <f t="shared" si="1"/>
        <v>0.80031738472574709</v>
      </c>
      <c r="F52" s="78">
        <v>61302</v>
      </c>
      <c r="G52" s="78">
        <v>0</v>
      </c>
      <c r="H52" s="78">
        <v>0</v>
      </c>
      <c r="I52" s="78">
        <f t="shared" si="2"/>
        <v>0</v>
      </c>
      <c r="J52" s="78">
        <v>0</v>
      </c>
      <c r="K52" s="78">
        <f t="shared" si="3"/>
        <v>61302</v>
      </c>
      <c r="L52" s="76">
        <f t="shared" si="4"/>
        <v>9.238517786203862E-2</v>
      </c>
      <c r="M52" s="78">
        <v>893</v>
      </c>
      <c r="N52" s="78">
        <v>70304</v>
      </c>
      <c r="O52" s="78">
        <f t="shared" si="5"/>
        <v>71197</v>
      </c>
      <c r="P52" s="76">
        <f t="shared" si="6"/>
        <v>0.10729743741221434</v>
      </c>
      <c r="Q52" s="78">
        <f t="shared" si="7"/>
        <v>663548</v>
      </c>
      <c r="R52" s="78">
        <v>40011</v>
      </c>
    </row>
    <row r="53" spans="1:18" s="85" customFormat="1" ht="15" customHeight="1">
      <c r="B53" s="117"/>
      <c r="C53" s="117"/>
      <c r="D53" s="117"/>
      <c r="E53" s="124"/>
      <c r="F53" s="117"/>
      <c r="G53" s="117"/>
      <c r="H53" s="117"/>
      <c r="I53" s="117"/>
      <c r="J53" s="117"/>
      <c r="K53" s="117"/>
      <c r="L53" s="124"/>
      <c r="M53" s="117"/>
      <c r="N53" s="117"/>
      <c r="O53" s="117"/>
      <c r="P53" s="124"/>
      <c r="Q53" s="117"/>
      <c r="R53" s="117"/>
    </row>
    <row r="54" spans="1:18" ht="15" customHeight="1">
      <c r="A54" s="83" t="s">
        <v>51</v>
      </c>
    </row>
    <row r="55" spans="1:18" ht="15" customHeight="1">
      <c r="A55" s="12" t="s">
        <v>39</v>
      </c>
      <c r="B55" s="78">
        <v>609052</v>
      </c>
      <c r="C55" s="78">
        <v>181352</v>
      </c>
      <c r="D55" s="78">
        <f t="shared" si="0"/>
        <v>790404</v>
      </c>
      <c r="E55" s="76">
        <f t="shared" si="1"/>
        <v>0.68077006556168418</v>
      </c>
      <c r="F55" s="78">
        <v>124281</v>
      </c>
      <c r="G55" s="78">
        <v>12992</v>
      </c>
      <c r="H55" s="78">
        <v>9013</v>
      </c>
      <c r="I55" s="78">
        <f t="shared" si="2"/>
        <v>22005</v>
      </c>
      <c r="J55" s="78">
        <v>20745</v>
      </c>
      <c r="K55" s="78">
        <f t="shared" si="3"/>
        <v>167031</v>
      </c>
      <c r="L55" s="76">
        <f t="shared" si="4"/>
        <v>0.14386276489090852</v>
      </c>
      <c r="M55" s="78">
        <v>6412</v>
      </c>
      <c r="N55" s="78">
        <v>197197</v>
      </c>
      <c r="O55" s="78">
        <f t="shared" si="5"/>
        <v>203609</v>
      </c>
      <c r="P55" s="76">
        <f t="shared" si="6"/>
        <v>0.17536716954740733</v>
      </c>
      <c r="Q55" s="78">
        <f t="shared" si="7"/>
        <v>1161044</v>
      </c>
      <c r="R55" s="78">
        <v>16814</v>
      </c>
    </row>
    <row r="56" spans="1:18" ht="15" customHeight="1">
      <c r="A56" s="12" t="s">
        <v>38</v>
      </c>
      <c r="B56" s="78">
        <v>790282</v>
      </c>
      <c r="C56" s="78">
        <v>240487</v>
      </c>
      <c r="D56" s="78">
        <f t="shared" si="0"/>
        <v>1030769</v>
      </c>
      <c r="E56" s="76">
        <f t="shared" si="1"/>
        <v>0.79840639240050404</v>
      </c>
      <c r="F56" s="78">
        <v>155349</v>
      </c>
      <c r="G56" s="78">
        <v>1095</v>
      </c>
      <c r="H56" s="78">
        <v>4766</v>
      </c>
      <c r="I56" s="78">
        <f t="shared" si="2"/>
        <v>5861</v>
      </c>
      <c r="J56" s="78">
        <v>2500</v>
      </c>
      <c r="K56" s="78">
        <f t="shared" si="3"/>
        <v>163710</v>
      </c>
      <c r="L56" s="76">
        <f t="shared" si="4"/>
        <v>0.12680543409812142</v>
      </c>
      <c r="M56" s="78">
        <v>8075</v>
      </c>
      <c r="N56" s="78">
        <v>88479</v>
      </c>
      <c r="O56" s="78">
        <f t="shared" si="5"/>
        <v>96554</v>
      </c>
      <c r="P56" s="76">
        <f t="shared" si="6"/>
        <v>7.4788173501374483E-2</v>
      </c>
      <c r="Q56" s="78">
        <f t="shared" si="7"/>
        <v>1291033</v>
      </c>
      <c r="R56" s="78">
        <v>34093</v>
      </c>
    </row>
    <row r="57" spans="1:18" s="85" customFormat="1" ht="15" customHeight="1">
      <c r="B57" s="117"/>
      <c r="C57" s="117"/>
      <c r="D57" s="117"/>
      <c r="E57" s="124"/>
      <c r="F57" s="117"/>
      <c r="G57" s="117"/>
      <c r="H57" s="117"/>
      <c r="I57" s="117"/>
      <c r="J57" s="117"/>
      <c r="K57" s="117"/>
      <c r="L57" s="124"/>
      <c r="M57" s="117"/>
      <c r="N57" s="117"/>
      <c r="O57" s="117"/>
      <c r="P57" s="124"/>
      <c r="Q57" s="117"/>
      <c r="R57" s="117"/>
    </row>
    <row r="58" spans="1:18" ht="15" customHeight="1">
      <c r="A58" s="83" t="s">
        <v>52</v>
      </c>
    </row>
    <row r="59" spans="1:18" ht="15" customHeight="1">
      <c r="A59" s="12" t="s">
        <v>42</v>
      </c>
      <c r="B59" s="78">
        <v>1192112</v>
      </c>
      <c r="C59" s="78">
        <v>396451</v>
      </c>
      <c r="D59" s="78">
        <f t="shared" si="0"/>
        <v>1588563</v>
      </c>
      <c r="E59" s="76">
        <f t="shared" si="1"/>
        <v>0.65726615430764301</v>
      </c>
      <c r="F59" s="78">
        <v>269093</v>
      </c>
      <c r="G59" s="78">
        <v>6795</v>
      </c>
      <c r="H59" s="78">
        <v>34004</v>
      </c>
      <c r="I59" s="78">
        <f t="shared" si="2"/>
        <v>40799</v>
      </c>
      <c r="J59" s="78">
        <v>47925</v>
      </c>
      <c r="K59" s="78">
        <f t="shared" si="3"/>
        <v>357817</v>
      </c>
      <c r="L59" s="76">
        <f t="shared" si="4"/>
        <v>0.14804638124890099</v>
      </c>
      <c r="M59" s="78">
        <v>13947</v>
      </c>
      <c r="N59" s="78">
        <v>456598</v>
      </c>
      <c r="O59" s="78">
        <f t="shared" si="5"/>
        <v>470545</v>
      </c>
      <c r="P59" s="76">
        <f t="shared" si="6"/>
        <v>0.19468746444345605</v>
      </c>
      <c r="Q59" s="78">
        <f t="shared" si="7"/>
        <v>2416925</v>
      </c>
      <c r="R59" s="78">
        <v>300000</v>
      </c>
    </row>
    <row r="60" spans="1:18" ht="15" customHeight="1">
      <c r="A60" s="12" t="s">
        <v>44</v>
      </c>
      <c r="B60" s="78">
        <v>1909491</v>
      </c>
      <c r="C60" s="78">
        <v>511130</v>
      </c>
      <c r="D60" s="78">
        <f t="shared" si="0"/>
        <v>2420621</v>
      </c>
      <c r="E60" s="76">
        <f t="shared" si="1"/>
        <v>0.69731280802084261</v>
      </c>
      <c r="F60" s="78">
        <v>398592</v>
      </c>
      <c r="G60" s="78">
        <v>13330</v>
      </c>
      <c r="H60" s="78">
        <v>8013</v>
      </c>
      <c r="I60" s="78">
        <f t="shared" si="2"/>
        <v>21343</v>
      </c>
      <c r="J60" s="78">
        <v>131214</v>
      </c>
      <c r="K60" s="78">
        <f t="shared" si="3"/>
        <v>551149</v>
      </c>
      <c r="L60" s="76">
        <f t="shared" si="4"/>
        <v>0.15877052079936485</v>
      </c>
      <c r="M60" s="78">
        <v>23020</v>
      </c>
      <c r="N60" s="78">
        <v>476566</v>
      </c>
      <c r="O60" s="78">
        <f t="shared" si="5"/>
        <v>499586</v>
      </c>
      <c r="P60" s="76">
        <f t="shared" si="6"/>
        <v>0.14391667117979257</v>
      </c>
      <c r="Q60" s="78">
        <f t="shared" si="7"/>
        <v>3471356</v>
      </c>
      <c r="R60" s="78">
        <v>4077783</v>
      </c>
    </row>
    <row r="61" spans="1:18" ht="15" customHeight="1">
      <c r="A61" s="12" t="s">
        <v>43</v>
      </c>
      <c r="B61" s="78">
        <v>1575803</v>
      </c>
      <c r="C61" s="78">
        <v>443904</v>
      </c>
      <c r="D61" s="78">
        <f t="shared" si="0"/>
        <v>2019707</v>
      </c>
      <c r="E61" s="76">
        <f t="shared" si="1"/>
        <v>0.70303522056056744</v>
      </c>
      <c r="F61" s="78">
        <v>317795</v>
      </c>
      <c r="G61" s="78">
        <v>3000</v>
      </c>
      <c r="H61" s="78">
        <v>10800</v>
      </c>
      <c r="I61" s="78">
        <f t="shared" si="2"/>
        <v>13800</v>
      </c>
      <c r="J61" s="78">
        <v>63195</v>
      </c>
      <c r="K61" s="78">
        <f t="shared" si="3"/>
        <v>394790</v>
      </c>
      <c r="L61" s="76">
        <f t="shared" si="4"/>
        <v>0.13742155407943152</v>
      </c>
      <c r="M61" s="78">
        <v>8268</v>
      </c>
      <c r="N61" s="78">
        <v>450074</v>
      </c>
      <c r="O61" s="78">
        <f t="shared" si="5"/>
        <v>458342</v>
      </c>
      <c r="P61" s="76">
        <f t="shared" si="6"/>
        <v>0.15954322536000104</v>
      </c>
      <c r="Q61" s="78">
        <f t="shared" si="7"/>
        <v>2872839</v>
      </c>
      <c r="R61" s="78">
        <v>49419</v>
      </c>
    </row>
    <row r="62" spans="1:18" ht="15" customHeight="1">
      <c r="A62" s="12" t="s">
        <v>45</v>
      </c>
      <c r="B62" s="78">
        <v>1656886</v>
      </c>
      <c r="C62" s="78">
        <v>475054</v>
      </c>
      <c r="D62" s="78">
        <f t="shared" si="0"/>
        <v>2131940</v>
      </c>
      <c r="E62" s="76">
        <f t="shared" si="1"/>
        <v>0.63616718180152576</v>
      </c>
      <c r="F62" s="78">
        <v>384818</v>
      </c>
      <c r="G62" s="78">
        <v>27702</v>
      </c>
      <c r="H62" s="78">
        <v>0</v>
      </c>
      <c r="I62" s="78">
        <f t="shared" si="2"/>
        <v>27702</v>
      </c>
      <c r="J62" s="78">
        <v>42076</v>
      </c>
      <c r="K62" s="78">
        <f t="shared" si="3"/>
        <v>454596</v>
      </c>
      <c r="L62" s="76">
        <f t="shared" si="4"/>
        <v>0.13565065441721924</v>
      </c>
      <c r="M62" s="78">
        <v>28031</v>
      </c>
      <c r="N62" s="78">
        <v>736659</v>
      </c>
      <c r="O62" s="78">
        <f t="shared" si="5"/>
        <v>764690</v>
      </c>
      <c r="P62" s="76">
        <f t="shared" si="6"/>
        <v>0.22818216378125497</v>
      </c>
      <c r="Q62" s="78">
        <f t="shared" si="7"/>
        <v>3351226</v>
      </c>
      <c r="R62" s="78">
        <v>58950</v>
      </c>
    </row>
    <row r="63" spans="1:18" ht="15" customHeight="1">
      <c r="A63" s="12" t="s">
        <v>41</v>
      </c>
      <c r="B63" s="78">
        <v>1587574</v>
      </c>
      <c r="C63" s="78">
        <v>446837</v>
      </c>
      <c r="D63" s="78">
        <f t="shared" si="0"/>
        <v>2034411</v>
      </c>
      <c r="E63" s="76">
        <f t="shared" si="1"/>
        <v>0.55134105452349802</v>
      </c>
      <c r="F63" s="78">
        <v>387005</v>
      </c>
      <c r="G63" s="78">
        <v>0</v>
      </c>
      <c r="H63" s="78">
        <v>53080</v>
      </c>
      <c r="I63" s="78">
        <f t="shared" si="2"/>
        <v>53080</v>
      </c>
      <c r="J63" s="78">
        <v>0</v>
      </c>
      <c r="K63" s="78">
        <f t="shared" si="3"/>
        <v>440085</v>
      </c>
      <c r="L63" s="76">
        <f t="shared" si="4"/>
        <v>0.11926642550594428</v>
      </c>
      <c r="M63" s="78">
        <v>2000</v>
      </c>
      <c r="N63" s="78">
        <v>1213436</v>
      </c>
      <c r="O63" s="78">
        <f t="shared" si="5"/>
        <v>1215436</v>
      </c>
      <c r="P63" s="76">
        <f t="shared" si="6"/>
        <v>0.32939251997055774</v>
      </c>
      <c r="Q63" s="78">
        <f t="shared" si="7"/>
        <v>3689932</v>
      </c>
      <c r="R63" s="78">
        <v>0</v>
      </c>
    </row>
    <row r="64" spans="1:18" ht="15" customHeight="1">
      <c r="A64" s="12" t="s">
        <v>40</v>
      </c>
      <c r="B64" s="78">
        <v>444543</v>
      </c>
      <c r="C64" s="78">
        <v>123846</v>
      </c>
      <c r="D64" s="78">
        <f t="shared" si="0"/>
        <v>568389</v>
      </c>
      <c r="E64" s="76">
        <f t="shared" si="1"/>
        <v>0.72831541126783661</v>
      </c>
      <c r="F64" s="78">
        <v>86995</v>
      </c>
      <c r="G64" s="78">
        <v>0</v>
      </c>
      <c r="H64" s="78">
        <v>0</v>
      </c>
      <c r="I64" s="78">
        <f t="shared" si="2"/>
        <v>0</v>
      </c>
      <c r="J64" s="78">
        <v>10809</v>
      </c>
      <c r="K64" s="78">
        <f t="shared" si="3"/>
        <v>97804</v>
      </c>
      <c r="L64" s="76">
        <f t="shared" si="4"/>
        <v>0.12532290470723306</v>
      </c>
      <c r="M64" s="78">
        <v>2277</v>
      </c>
      <c r="N64" s="78">
        <v>111946</v>
      </c>
      <c r="O64" s="78">
        <f t="shared" si="5"/>
        <v>114223</v>
      </c>
      <c r="P64" s="76">
        <f t="shared" si="6"/>
        <v>0.1463616840249303</v>
      </c>
      <c r="Q64" s="78">
        <f t="shared" si="7"/>
        <v>780416</v>
      </c>
      <c r="R64" s="78">
        <v>250133</v>
      </c>
    </row>
    <row r="65" spans="1:18" s="85" customFormat="1" ht="15" customHeight="1">
      <c r="B65" s="117"/>
      <c r="C65" s="117"/>
      <c r="D65" s="117"/>
      <c r="E65" s="124"/>
      <c r="F65" s="117"/>
      <c r="G65" s="117"/>
      <c r="H65" s="117"/>
      <c r="I65" s="117"/>
      <c r="J65" s="117"/>
      <c r="K65" s="117"/>
      <c r="L65" s="124"/>
      <c r="M65" s="117"/>
      <c r="N65" s="117"/>
      <c r="O65" s="117"/>
      <c r="P65" s="124"/>
      <c r="Q65" s="117"/>
      <c r="R65" s="117"/>
    </row>
    <row r="66" spans="1:18" ht="15" customHeight="1">
      <c r="A66" s="83" t="s">
        <v>730</v>
      </c>
    </row>
    <row r="67" spans="1:18" ht="15" customHeight="1">
      <c r="A67" s="12" t="s">
        <v>53</v>
      </c>
      <c r="B67" s="78">
        <v>18350</v>
      </c>
      <c r="C67" s="78">
        <v>0</v>
      </c>
      <c r="D67" s="78">
        <f t="shared" si="0"/>
        <v>18350</v>
      </c>
      <c r="E67" s="76">
        <f t="shared" si="1"/>
        <v>0.51825910130765107</v>
      </c>
      <c r="F67" s="78">
        <v>14168</v>
      </c>
      <c r="G67" s="78">
        <v>2889</v>
      </c>
      <c r="H67" s="78">
        <v>0</v>
      </c>
      <c r="I67" s="78">
        <f t="shared" si="2"/>
        <v>2889</v>
      </c>
      <c r="J67" s="78">
        <v>0</v>
      </c>
      <c r="K67" s="78">
        <f t="shared" si="3"/>
        <v>17057</v>
      </c>
      <c r="L67" s="76">
        <f t="shared" si="4"/>
        <v>0.48174089869234898</v>
      </c>
      <c r="M67" s="78">
        <v>0</v>
      </c>
      <c r="N67" s="78">
        <v>0</v>
      </c>
      <c r="O67" s="78">
        <f t="shared" si="5"/>
        <v>0</v>
      </c>
      <c r="P67" s="76">
        <f t="shared" si="6"/>
        <v>0</v>
      </c>
      <c r="Q67" s="78">
        <f t="shared" si="7"/>
        <v>35407</v>
      </c>
      <c r="R67" s="78">
        <v>16036</v>
      </c>
    </row>
    <row r="68" spans="1:18" ht="15" customHeight="1">
      <c r="A68" s="12" t="s">
        <v>54</v>
      </c>
      <c r="B68" s="78">
        <v>146424</v>
      </c>
      <c r="C68" s="78">
        <v>49711</v>
      </c>
      <c r="D68" s="78">
        <f t="shared" si="0"/>
        <v>196135</v>
      </c>
      <c r="E68" s="76">
        <f t="shared" si="1"/>
        <v>0.62135876193945927</v>
      </c>
      <c r="F68" s="78">
        <v>43092</v>
      </c>
      <c r="G68" s="78">
        <v>2868</v>
      </c>
      <c r="H68" s="78">
        <v>0</v>
      </c>
      <c r="I68" s="78">
        <f t="shared" si="2"/>
        <v>2868</v>
      </c>
      <c r="J68" s="78">
        <v>8000</v>
      </c>
      <c r="K68" s="78">
        <f t="shared" si="3"/>
        <v>53960</v>
      </c>
      <c r="L68" s="76">
        <f t="shared" si="4"/>
        <v>0.17094612789279434</v>
      </c>
      <c r="M68" s="78">
        <v>585</v>
      </c>
      <c r="N68" s="78">
        <v>64975</v>
      </c>
      <c r="O68" s="78">
        <f t="shared" si="5"/>
        <v>65560</v>
      </c>
      <c r="P68" s="76">
        <f t="shared" si="6"/>
        <v>0.20769511016774644</v>
      </c>
      <c r="Q68" s="78">
        <f t="shared" si="7"/>
        <v>315655</v>
      </c>
      <c r="R68" s="78">
        <v>0</v>
      </c>
    </row>
    <row r="69" spans="1:18" s="85" customFormat="1" ht="15" customHeight="1">
      <c r="B69" s="117"/>
      <c r="C69" s="117"/>
      <c r="D69" s="117"/>
      <c r="E69" s="124"/>
      <c r="F69" s="117"/>
      <c r="G69" s="117"/>
      <c r="H69" s="117"/>
      <c r="I69" s="117"/>
      <c r="J69" s="117"/>
      <c r="K69" s="117"/>
      <c r="L69" s="124"/>
      <c r="M69" s="117"/>
      <c r="N69" s="117"/>
      <c r="O69" s="117"/>
      <c r="P69" s="124"/>
      <c r="Q69" s="117"/>
      <c r="R69" s="117"/>
    </row>
    <row r="70" spans="1:18" s="114" customFormat="1" ht="18.75" customHeight="1">
      <c r="A70" s="116" t="s">
        <v>183</v>
      </c>
      <c r="B70" s="115">
        <f>SUM(B6:B69)</f>
        <v>19335343</v>
      </c>
      <c r="C70" s="115">
        <f>SUM(C6:C69)</f>
        <v>5417967</v>
      </c>
      <c r="D70" s="115">
        <f t="shared" si="0"/>
        <v>24753310</v>
      </c>
      <c r="E70" s="125">
        <f t="shared" si="1"/>
        <v>0.65844993786925787</v>
      </c>
      <c r="F70" s="115">
        <f>SUM(F6:F69)</f>
        <v>4000664</v>
      </c>
      <c r="G70" s="115">
        <f>SUM(G6:G69)</f>
        <v>135794</v>
      </c>
      <c r="H70" s="115">
        <f>SUM(H6:H69)</f>
        <v>245760</v>
      </c>
      <c r="I70" s="115">
        <f t="shared" si="2"/>
        <v>381554</v>
      </c>
      <c r="J70" s="115">
        <f>SUM(J6:J68)</f>
        <v>639021</v>
      </c>
      <c r="K70" s="115">
        <f t="shared" si="3"/>
        <v>5021239</v>
      </c>
      <c r="L70" s="125">
        <f t="shared" si="4"/>
        <v>0.13356736968012337</v>
      </c>
      <c r="M70" s="115">
        <f>SUM(M6:M69)</f>
        <v>170442</v>
      </c>
      <c r="N70" s="115">
        <f>SUM(N6:N69)</f>
        <v>7648315</v>
      </c>
      <c r="O70" s="115">
        <f t="shared" si="5"/>
        <v>7818757</v>
      </c>
      <c r="P70" s="125">
        <f t="shared" si="6"/>
        <v>0.20798269245061873</v>
      </c>
      <c r="Q70" s="115">
        <f t="shared" si="7"/>
        <v>37593306</v>
      </c>
      <c r="R70" s="115">
        <f>SUM(R6:R69)</f>
        <v>9725773</v>
      </c>
    </row>
  </sheetData>
  <mergeCells count="2">
    <mergeCell ref="F1:K1"/>
    <mergeCell ref="B1:E1"/>
  </mergeCells>
  <phoneticPr fontId="0" type="noConversion"/>
  <printOptions horizontalCentered="1"/>
  <pageMargins left="0.75" right="0.75" top="0.86" bottom="1" header="0.5" footer="0.5"/>
  <pageSetup scale="42" orientation="landscape" r:id="rId1"/>
  <headerFooter alignWithMargins="0">
    <oddHeader>&amp;C&amp;"Arial,Bold"&amp;20Public Library System Expenditures FY03</oddHeader>
    <oddFooter>&amp;L&amp;18Mississippi Public Library Statistics, FY03, Public Library Expenditures&amp;R&amp;18Page 15</oddFooter>
  </headerFooter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N67"/>
  <sheetViews>
    <sheetView zoomScaleNormal="100" workbookViewId="0">
      <selection activeCell="A7" sqref="A7"/>
    </sheetView>
  </sheetViews>
  <sheetFormatPr defaultRowHeight="20.25"/>
  <cols>
    <col min="1" max="1" width="93.28515625" style="239" customWidth="1"/>
    <col min="2" max="2" width="17" style="241" bestFit="1" customWidth="1"/>
    <col min="3" max="3" width="17.5703125" style="242" customWidth="1"/>
    <col min="4" max="4" width="21.85546875" style="241" customWidth="1"/>
    <col min="5" max="5" width="18.5703125" style="242" customWidth="1"/>
    <col min="6" max="6" width="18.7109375" style="241" customWidth="1"/>
    <col min="7" max="7" width="16" style="242" customWidth="1"/>
    <col min="8" max="8" width="20.5703125" style="241" customWidth="1"/>
    <col min="9" max="9" width="18.140625" style="242" customWidth="1"/>
    <col min="10" max="10" width="19.85546875" style="241" customWidth="1"/>
    <col min="11" max="11" width="15.42578125" style="243" customWidth="1"/>
    <col min="12" max="12" width="2.85546875" style="243" hidden="1" customWidth="1"/>
    <col min="13" max="13" width="14.85546875" style="243" bestFit="1" customWidth="1"/>
    <col min="14" max="14" width="15.140625" style="239" hidden="1" customWidth="1"/>
    <col min="15" max="16384" width="9.140625" style="239"/>
  </cols>
  <sheetData>
    <row r="1" spans="1:14" ht="58.5" customHeight="1">
      <c r="A1" s="238" t="s">
        <v>169</v>
      </c>
      <c r="B1" s="235" t="s">
        <v>766</v>
      </c>
      <c r="C1" s="235" t="s">
        <v>189</v>
      </c>
      <c r="D1" s="235" t="s">
        <v>767</v>
      </c>
      <c r="E1" s="235" t="s">
        <v>189</v>
      </c>
      <c r="F1" s="236" t="s">
        <v>768</v>
      </c>
      <c r="G1" s="235" t="s">
        <v>189</v>
      </c>
      <c r="H1" s="236" t="s">
        <v>769</v>
      </c>
      <c r="I1" s="235" t="s">
        <v>189</v>
      </c>
      <c r="J1" s="236" t="s">
        <v>177</v>
      </c>
      <c r="K1" s="235" t="s">
        <v>727</v>
      </c>
      <c r="L1" s="237"/>
      <c r="M1" s="235" t="s">
        <v>770</v>
      </c>
    </row>
    <row r="2" spans="1:14">
      <c r="A2" s="240" t="s">
        <v>46</v>
      </c>
    </row>
    <row r="3" spans="1:14">
      <c r="A3" s="239" t="s">
        <v>0</v>
      </c>
      <c r="B3" s="241">
        <v>12719</v>
      </c>
      <c r="C3" s="242">
        <f>B3/J3</f>
        <v>0.64995656395319124</v>
      </c>
      <c r="D3" s="241">
        <v>6322</v>
      </c>
      <c r="E3" s="242">
        <f>D3/J3</f>
        <v>0.32306198579385764</v>
      </c>
      <c r="F3" s="241">
        <v>528</v>
      </c>
      <c r="G3" s="242">
        <f>F3/J3</f>
        <v>2.6981450252951095E-2</v>
      </c>
      <c r="H3" s="241">
        <v>0</v>
      </c>
      <c r="I3" s="242">
        <f>H3/J3</f>
        <v>0</v>
      </c>
      <c r="J3" s="241">
        <f>B3+D3+F3+H3</f>
        <v>19569</v>
      </c>
      <c r="K3" s="243">
        <f>J3/L3</f>
        <v>2.4615094339622643</v>
      </c>
      <c r="L3" s="241">
        <v>7950</v>
      </c>
      <c r="M3" s="243">
        <f>J3/N3</f>
        <v>0.76363849215640367</v>
      </c>
      <c r="N3" s="241">
        <v>25626</v>
      </c>
    </row>
    <row r="4" spans="1:14">
      <c r="A4" s="239" t="s">
        <v>2</v>
      </c>
      <c r="B4" s="241">
        <v>12293</v>
      </c>
      <c r="C4" s="242">
        <f>B4/J4</f>
        <v>0.61876478582574113</v>
      </c>
      <c r="D4" s="241">
        <v>3026</v>
      </c>
      <c r="E4" s="242">
        <f t="shared" ref="E4:E67" si="0">D4/J4</f>
        <v>0.15231288065636484</v>
      </c>
      <c r="F4" s="241">
        <v>1214</v>
      </c>
      <c r="G4" s="242">
        <f t="shared" ref="G4:G67" si="1">F4/J4</f>
        <v>6.1106357275884635E-2</v>
      </c>
      <c r="H4" s="241">
        <v>3334</v>
      </c>
      <c r="I4" s="242">
        <f t="shared" ref="I4:I67" si="2">H4/J4</f>
        <v>0.16781597624200936</v>
      </c>
      <c r="J4" s="241">
        <f t="shared" ref="J4:J67" si="3">B4+D4+F4+H4</f>
        <v>19867</v>
      </c>
      <c r="K4" s="243">
        <f t="shared" ref="K4:K67" si="4">J4/L4</f>
        <v>1.8496415603761289</v>
      </c>
      <c r="L4" s="241">
        <v>10741</v>
      </c>
      <c r="M4" s="243">
        <f t="shared" ref="M4:M67" si="5">J4/N4</f>
        <v>0.46080159576935564</v>
      </c>
      <c r="N4" s="241">
        <v>43114</v>
      </c>
    </row>
    <row r="5" spans="1:14">
      <c r="A5" s="239" t="s">
        <v>4</v>
      </c>
      <c r="B5" s="241">
        <v>7875</v>
      </c>
      <c r="C5" s="242">
        <f>B5/J5</f>
        <v>0.35371002515271288</v>
      </c>
      <c r="D5" s="241">
        <v>4635</v>
      </c>
      <c r="E5" s="242">
        <f t="shared" si="0"/>
        <v>0.20818361480416817</v>
      </c>
      <c r="F5" s="241">
        <v>1707</v>
      </c>
      <c r="G5" s="242">
        <f t="shared" si="1"/>
        <v>7.6670858785483298E-2</v>
      </c>
      <c r="H5" s="241">
        <v>8047</v>
      </c>
      <c r="I5" s="242">
        <f t="shared" si="2"/>
        <v>0.36143550125763563</v>
      </c>
      <c r="J5" s="241">
        <f t="shared" si="3"/>
        <v>22264</v>
      </c>
      <c r="K5" s="243">
        <f t="shared" si="4"/>
        <v>1.8831091939440074</v>
      </c>
      <c r="L5" s="241">
        <v>11823</v>
      </c>
      <c r="M5" s="243">
        <f t="shared" si="5"/>
        <v>1.2320292180842234</v>
      </c>
      <c r="N5" s="241">
        <v>18071</v>
      </c>
    </row>
    <row r="6" spans="1:14">
      <c r="A6" s="239" t="s">
        <v>3</v>
      </c>
      <c r="B6" s="241">
        <v>21897</v>
      </c>
      <c r="C6" s="242">
        <f>B6/J6</f>
        <v>0.74310245359215399</v>
      </c>
      <c r="D6" s="241">
        <v>7570</v>
      </c>
      <c r="E6" s="242">
        <f t="shared" si="0"/>
        <v>0.25689754640784607</v>
      </c>
      <c r="F6" s="241">
        <v>0</v>
      </c>
      <c r="G6" s="242">
        <f t="shared" si="1"/>
        <v>0</v>
      </c>
      <c r="H6" s="241">
        <v>0</v>
      </c>
      <c r="I6" s="242">
        <f t="shared" si="2"/>
        <v>0</v>
      </c>
      <c r="J6" s="241">
        <f t="shared" si="3"/>
        <v>29467</v>
      </c>
      <c r="K6" s="243">
        <f t="shared" si="4"/>
        <v>2.6984432234432236</v>
      </c>
      <c r="L6" s="241">
        <v>10920</v>
      </c>
      <c r="M6" s="243">
        <f t="shared" si="5"/>
        <v>0.69624081468704957</v>
      </c>
      <c r="N6" s="241">
        <v>42323</v>
      </c>
    </row>
    <row r="7" spans="1:14">
      <c r="A7" s="239" t="s">
        <v>1</v>
      </c>
      <c r="B7" s="241">
        <v>6700</v>
      </c>
      <c r="C7" s="242">
        <f>B7/J7</f>
        <v>0.58058925476603118</v>
      </c>
      <c r="D7" s="241">
        <v>4840</v>
      </c>
      <c r="E7" s="242">
        <f t="shared" si="0"/>
        <v>0.41941074523396882</v>
      </c>
      <c r="F7" s="241">
        <v>0</v>
      </c>
      <c r="G7" s="242">
        <f t="shared" si="1"/>
        <v>0</v>
      </c>
      <c r="H7" s="241">
        <v>0</v>
      </c>
      <c r="I7" s="242">
        <f t="shared" si="2"/>
        <v>0</v>
      </c>
      <c r="J7" s="241">
        <f t="shared" si="3"/>
        <v>11540</v>
      </c>
      <c r="K7" s="243">
        <f t="shared" si="4"/>
        <v>1.1465474416294088</v>
      </c>
      <c r="L7" s="241">
        <v>10065</v>
      </c>
      <c r="M7" s="243">
        <f t="shared" si="5"/>
        <v>0.81474159841852589</v>
      </c>
      <c r="N7" s="241">
        <v>14164</v>
      </c>
    </row>
    <row r="8" spans="1:14">
      <c r="A8" s="239" t="s">
        <v>5</v>
      </c>
      <c r="B8" s="241">
        <v>8283</v>
      </c>
      <c r="C8" s="242">
        <f t="shared" ref="C8:C52" si="6">B8/J8</f>
        <v>0.40885532355989929</v>
      </c>
      <c r="D8" s="241">
        <v>11303</v>
      </c>
      <c r="E8" s="242">
        <f t="shared" si="0"/>
        <v>0.55792487289599679</v>
      </c>
      <c r="F8" s="241">
        <v>182</v>
      </c>
      <c r="G8" s="242">
        <f t="shared" si="1"/>
        <v>8.98366158250654E-3</v>
      </c>
      <c r="H8" s="241">
        <v>491</v>
      </c>
      <c r="I8" s="242">
        <f t="shared" si="2"/>
        <v>2.4236141961597315E-2</v>
      </c>
      <c r="J8" s="241">
        <f t="shared" si="3"/>
        <v>20259</v>
      </c>
      <c r="K8" s="243">
        <f t="shared" si="4"/>
        <v>1.6181309904153354</v>
      </c>
      <c r="L8" s="241">
        <v>12520</v>
      </c>
      <c r="M8" s="243">
        <f t="shared" si="5"/>
        <v>0.7330655666521928</v>
      </c>
      <c r="N8" s="241">
        <v>27636</v>
      </c>
    </row>
    <row r="9" spans="1:14">
      <c r="A9" s="239" t="s">
        <v>7</v>
      </c>
      <c r="B9" s="241">
        <v>6476</v>
      </c>
      <c r="C9" s="242">
        <f t="shared" si="6"/>
        <v>0.76848225940429571</v>
      </c>
      <c r="D9" s="241">
        <v>491</v>
      </c>
      <c r="E9" s="242">
        <f t="shared" si="0"/>
        <v>5.826510027293224E-2</v>
      </c>
      <c r="F9" s="241">
        <v>112</v>
      </c>
      <c r="G9" s="242">
        <f t="shared" si="1"/>
        <v>1.3290613504212651E-2</v>
      </c>
      <c r="H9" s="241">
        <v>1348</v>
      </c>
      <c r="I9" s="242">
        <f t="shared" si="2"/>
        <v>0.15996202681855939</v>
      </c>
      <c r="J9" s="241">
        <f t="shared" si="3"/>
        <v>8427</v>
      </c>
      <c r="K9" s="243">
        <f t="shared" si="4"/>
        <v>0.5756147540983606</v>
      </c>
      <c r="L9" s="241">
        <v>14640</v>
      </c>
      <c r="M9" s="243">
        <f t="shared" si="5"/>
        <v>0.60270347589758255</v>
      </c>
      <c r="N9" s="241">
        <v>13982</v>
      </c>
    </row>
    <row r="10" spans="1:14">
      <c r="A10" s="239" t="s">
        <v>6</v>
      </c>
      <c r="B10" s="241">
        <v>5393</v>
      </c>
      <c r="C10" s="242">
        <f t="shared" si="6"/>
        <v>0.49801459045156526</v>
      </c>
      <c r="D10" s="241">
        <v>2499</v>
      </c>
      <c r="E10" s="242">
        <f t="shared" si="0"/>
        <v>0.23076923076923078</v>
      </c>
      <c r="F10" s="241">
        <v>630</v>
      </c>
      <c r="G10" s="242">
        <f t="shared" si="1"/>
        <v>5.8177117000646414E-2</v>
      </c>
      <c r="H10" s="241">
        <v>2307</v>
      </c>
      <c r="I10" s="242">
        <f t="shared" si="2"/>
        <v>0.21303906177855758</v>
      </c>
      <c r="J10" s="241">
        <f t="shared" si="3"/>
        <v>10829</v>
      </c>
      <c r="K10" s="243">
        <f t="shared" si="4"/>
        <v>0.81372107003306282</v>
      </c>
      <c r="L10" s="241">
        <v>13308</v>
      </c>
      <c r="M10" s="243">
        <f t="shared" si="5"/>
        <v>0.61063493853614526</v>
      </c>
      <c r="N10" s="241">
        <v>17734</v>
      </c>
    </row>
    <row r="11" spans="1:14" s="244" customFormat="1">
      <c r="B11" s="245"/>
      <c r="C11" s="246"/>
      <c r="D11" s="245"/>
      <c r="E11" s="246"/>
      <c r="F11" s="245"/>
      <c r="G11" s="246"/>
      <c r="H11" s="245"/>
      <c r="I11" s="246"/>
      <c r="J11" s="245"/>
      <c r="K11" s="247"/>
      <c r="L11" s="245"/>
      <c r="M11" s="247"/>
      <c r="N11" s="245"/>
    </row>
    <row r="12" spans="1:14">
      <c r="A12" s="240" t="s">
        <v>47</v>
      </c>
      <c r="L12" s="241"/>
      <c r="N12" s="241"/>
    </row>
    <row r="13" spans="1:14">
      <c r="A13" s="239" t="s">
        <v>12</v>
      </c>
      <c r="B13" s="241">
        <v>52631</v>
      </c>
      <c r="C13" s="242">
        <f t="shared" si="6"/>
        <v>0.68177519851807711</v>
      </c>
      <c r="D13" s="241">
        <v>21097</v>
      </c>
      <c r="E13" s="242">
        <f t="shared" si="0"/>
        <v>0.2732878220656243</v>
      </c>
      <c r="F13" s="241">
        <v>3446</v>
      </c>
      <c r="G13" s="242">
        <f t="shared" si="1"/>
        <v>4.4639040377216728E-2</v>
      </c>
      <c r="H13" s="241">
        <v>23</v>
      </c>
      <c r="I13" s="242">
        <f t="shared" si="2"/>
        <v>2.9793903908182962E-4</v>
      </c>
      <c r="J13" s="241">
        <f t="shared" si="3"/>
        <v>77197</v>
      </c>
      <c r="K13" s="243">
        <f t="shared" si="4"/>
        <v>2.5640029228112131</v>
      </c>
      <c r="L13" s="241">
        <v>30108</v>
      </c>
      <c r="M13" s="243">
        <f t="shared" si="5"/>
        <v>0.96677520350657487</v>
      </c>
      <c r="N13" s="241">
        <v>79850</v>
      </c>
    </row>
    <row r="14" spans="1:14">
      <c r="A14" s="239" t="s">
        <v>9</v>
      </c>
      <c r="B14" s="241">
        <v>74560</v>
      </c>
      <c r="C14" s="242">
        <f t="shared" si="6"/>
        <v>0.55349348219853312</v>
      </c>
      <c r="D14" s="241">
        <v>43512</v>
      </c>
      <c r="E14" s="242">
        <f t="shared" si="0"/>
        <v>0.3230097692787362</v>
      </c>
      <c r="F14" s="241">
        <v>4717</v>
      </c>
      <c r="G14" s="242">
        <f t="shared" si="1"/>
        <v>3.5016480090269322E-2</v>
      </c>
      <c r="H14" s="241">
        <v>11919</v>
      </c>
      <c r="I14" s="242">
        <f t="shared" si="2"/>
        <v>8.8480268432461318E-2</v>
      </c>
      <c r="J14" s="241">
        <f t="shared" si="3"/>
        <v>134708</v>
      </c>
      <c r="K14" s="243">
        <f t="shared" si="4"/>
        <v>5.8727003226087717</v>
      </c>
      <c r="L14" s="241">
        <v>22938</v>
      </c>
      <c r="M14" s="243">
        <f t="shared" si="5"/>
        <v>2.6073861876742024</v>
      </c>
      <c r="N14" s="241">
        <v>51664</v>
      </c>
    </row>
    <row r="15" spans="1:14">
      <c r="A15" s="239" t="s">
        <v>13</v>
      </c>
      <c r="B15" s="241">
        <v>22923</v>
      </c>
      <c r="C15" s="242">
        <f t="shared" si="6"/>
        <v>0.6155477980665951</v>
      </c>
      <c r="D15" s="241">
        <v>10501</v>
      </c>
      <c r="E15" s="242">
        <f t="shared" si="0"/>
        <v>0.28198174006444682</v>
      </c>
      <c r="F15" s="241">
        <v>0</v>
      </c>
      <c r="G15" s="242">
        <f t="shared" si="1"/>
        <v>0</v>
      </c>
      <c r="H15" s="241">
        <v>3816</v>
      </c>
      <c r="I15" s="242">
        <f t="shared" si="2"/>
        <v>0.10247046186895811</v>
      </c>
      <c r="J15" s="241">
        <f t="shared" si="3"/>
        <v>37240</v>
      </c>
      <c r="K15" s="243">
        <f t="shared" si="4"/>
        <v>1.1452118826496094</v>
      </c>
      <c r="L15" s="241">
        <v>32518</v>
      </c>
      <c r="M15" s="243">
        <f t="shared" si="5"/>
        <v>0.6461800072877445</v>
      </c>
      <c r="N15" s="241">
        <v>57631</v>
      </c>
    </row>
    <row r="16" spans="1:14">
      <c r="A16" s="239" t="s">
        <v>11</v>
      </c>
      <c r="B16" s="241">
        <v>11545</v>
      </c>
      <c r="C16" s="242">
        <f t="shared" si="6"/>
        <v>0.70889107208645463</v>
      </c>
      <c r="D16" s="241">
        <v>4741</v>
      </c>
      <c r="E16" s="242">
        <f t="shared" si="0"/>
        <v>0.29110892791354537</v>
      </c>
      <c r="F16" s="241">
        <v>0</v>
      </c>
      <c r="G16" s="242">
        <f t="shared" si="1"/>
        <v>0</v>
      </c>
      <c r="H16" s="241">
        <v>0</v>
      </c>
      <c r="I16" s="242">
        <f t="shared" si="2"/>
        <v>0</v>
      </c>
      <c r="J16" s="241">
        <f t="shared" si="3"/>
        <v>16286</v>
      </c>
      <c r="K16" s="243">
        <f t="shared" si="4"/>
        <v>0.57111796885958765</v>
      </c>
      <c r="L16" s="241">
        <v>28516</v>
      </c>
      <c r="M16" s="243">
        <f t="shared" si="5"/>
        <v>0.54431818181818181</v>
      </c>
      <c r="N16" s="241">
        <v>29920</v>
      </c>
    </row>
    <row r="17" spans="1:14">
      <c r="A17" s="239" t="s">
        <v>14</v>
      </c>
      <c r="B17" s="241">
        <v>15169</v>
      </c>
      <c r="C17" s="242">
        <f t="shared" si="6"/>
        <v>0.33100573897484015</v>
      </c>
      <c r="D17" s="241">
        <v>23228</v>
      </c>
      <c r="E17" s="242">
        <f t="shared" si="0"/>
        <v>0.50686276649136974</v>
      </c>
      <c r="F17" s="241">
        <v>4291</v>
      </c>
      <c r="G17" s="242">
        <f t="shared" si="1"/>
        <v>9.3634756802758193E-2</v>
      </c>
      <c r="H17" s="241">
        <v>3139</v>
      </c>
      <c r="I17" s="242">
        <f t="shared" si="2"/>
        <v>6.8496737731031918E-2</v>
      </c>
      <c r="J17" s="241">
        <f t="shared" si="3"/>
        <v>45827</v>
      </c>
      <c r="K17" s="243">
        <f t="shared" si="4"/>
        <v>1.3506336575302094</v>
      </c>
      <c r="L17" s="241">
        <v>33930</v>
      </c>
      <c r="M17" s="243">
        <f t="shared" si="5"/>
        <v>0.758059980480704</v>
      </c>
      <c r="N17" s="241">
        <v>60453</v>
      </c>
    </row>
    <row r="18" spans="1:14">
      <c r="A18" s="239" t="s">
        <v>10</v>
      </c>
      <c r="B18" s="241">
        <v>47022</v>
      </c>
      <c r="C18" s="242">
        <f t="shared" si="6"/>
        <v>0.689078093172526</v>
      </c>
      <c r="D18" s="241">
        <v>21217</v>
      </c>
      <c r="E18" s="242">
        <f t="shared" si="0"/>
        <v>0.310921906827474</v>
      </c>
      <c r="F18" s="241">
        <v>0</v>
      </c>
      <c r="G18" s="242">
        <f t="shared" si="1"/>
        <v>0</v>
      </c>
      <c r="H18" s="241">
        <v>0</v>
      </c>
      <c r="I18" s="242">
        <f t="shared" si="2"/>
        <v>0</v>
      </c>
      <c r="J18" s="241">
        <f t="shared" si="3"/>
        <v>68239</v>
      </c>
      <c r="K18" s="243">
        <f t="shared" si="4"/>
        <v>2.6467690636878443</v>
      </c>
      <c r="L18" s="241">
        <v>25782</v>
      </c>
      <c r="M18" s="243">
        <f t="shared" si="5"/>
        <v>1.0179759525017156</v>
      </c>
      <c r="N18" s="241">
        <v>67034</v>
      </c>
    </row>
    <row r="19" spans="1:14">
      <c r="A19" s="239" t="s">
        <v>8</v>
      </c>
      <c r="B19" s="241">
        <v>29926</v>
      </c>
      <c r="C19" s="242">
        <f t="shared" si="6"/>
        <v>0.59645626133577823</v>
      </c>
      <c r="D19" s="241">
        <v>14368</v>
      </c>
      <c r="E19" s="242">
        <f t="shared" si="0"/>
        <v>0.28636916269706814</v>
      </c>
      <c r="F19" s="241">
        <v>535</v>
      </c>
      <c r="G19" s="242">
        <f t="shared" si="1"/>
        <v>1.0663105654435652E-2</v>
      </c>
      <c r="H19" s="241">
        <v>5344</v>
      </c>
      <c r="I19" s="242">
        <f t="shared" si="2"/>
        <v>0.106511470312718</v>
      </c>
      <c r="J19" s="241">
        <f t="shared" si="3"/>
        <v>50173</v>
      </c>
      <c r="K19" s="243">
        <f t="shared" si="4"/>
        <v>2.3674326428537724</v>
      </c>
      <c r="L19" s="241">
        <v>21193</v>
      </c>
      <c r="M19" s="243">
        <f t="shared" si="5"/>
        <v>1.6075422126814265</v>
      </c>
      <c r="N19" s="241">
        <v>31211</v>
      </c>
    </row>
    <row r="20" spans="1:14" s="244" customFormat="1">
      <c r="B20" s="245"/>
      <c r="C20" s="246"/>
      <c r="D20" s="245"/>
      <c r="E20" s="246"/>
      <c r="F20" s="245"/>
      <c r="G20" s="246"/>
      <c r="H20" s="245"/>
      <c r="I20" s="246"/>
      <c r="J20" s="245"/>
      <c r="K20" s="247"/>
      <c r="L20" s="245"/>
      <c r="M20" s="247"/>
      <c r="N20" s="245"/>
    </row>
    <row r="21" spans="1:14">
      <c r="A21" s="240" t="s">
        <v>48</v>
      </c>
      <c r="L21" s="241"/>
      <c r="N21" s="241"/>
    </row>
    <row r="22" spans="1:14">
      <c r="A22" s="239" t="s">
        <v>22</v>
      </c>
      <c r="B22" s="241">
        <v>62057</v>
      </c>
      <c r="C22" s="242">
        <f t="shared" si="6"/>
        <v>0.31890500220972895</v>
      </c>
      <c r="D22" s="241">
        <v>40131</v>
      </c>
      <c r="E22" s="242">
        <f t="shared" si="0"/>
        <v>0.20622938014532821</v>
      </c>
      <c r="F22" s="241">
        <v>17073</v>
      </c>
      <c r="G22" s="242">
        <f t="shared" si="1"/>
        <v>8.7736518083805254E-2</v>
      </c>
      <c r="H22" s="241">
        <v>75333</v>
      </c>
      <c r="I22" s="242">
        <f t="shared" si="2"/>
        <v>0.38712909956113756</v>
      </c>
      <c r="J22" s="241">
        <f t="shared" si="3"/>
        <v>194594</v>
      </c>
      <c r="K22" s="243">
        <f t="shared" si="4"/>
        <v>4.8460714730419623</v>
      </c>
      <c r="L22" s="241">
        <v>40155</v>
      </c>
      <c r="M22" s="243">
        <f t="shared" si="5"/>
        <v>1.9234738257156414</v>
      </c>
      <c r="N22" s="241">
        <v>101168</v>
      </c>
    </row>
    <row r="23" spans="1:14">
      <c r="A23" s="239" t="s">
        <v>19</v>
      </c>
      <c r="B23" s="241">
        <v>52298</v>
      </c>
      <c r="C23" s="242">
        <f t="shared" si="6"/>
        <v>0.61621303169553432</v>
      </c>
      <c r="D23" s="241">
        <v>27893</v>
      </c>
      <c r="E23" s="242">
        <f t="shared" si="0"/>
        <v>0.32865559090373514</v>
      </c>
      <c r="F23" s="241">
        <v>4679</v>
      </c>
      <c r="G23" s="242">
        <f t="shared" si="1"/>
        <v>5.5131377400730527E-2</v>
      </c>
      <c r="H23" s="241">
        <v>0</v>
      </c>
      <c r="I23" s="242">
        <f t="shared" si="2"/>
        <v>0</v>
      </c>
      <c r="J23" s="241">
        <f t="shared" si="3"/>
        <v>84870</v>
      </c>
      <c r="K23" s="243">
        <f t="shared" si="4"/>
        <v>2.1997874601487779</v>
      </c>
      <c r="L23" s="241">
        <v>38581</v>
      </c>
      <c r="M23" s="243">
        <f t="shared" si="5"/>
        <v>0.84694682008242939</v>
      </c>
      <c r="N23" s="241">
        <v>100207</v>
      </c>
    </row>
    <row r="24" spans="1:14">
      <c r="A24" s="239" t="s">
        <v>16</v>
      </c>
      <c r="B24" s="241">
        <v>38815</v>
      </c>
      <c r="C24" s="242">
        <f t="shared" si="6"/>
        <v>0.62987845447316748</v>
      </c>
      <c r="D24" s="241">
        <v>10833</v>
      </c>
      <c r="E24" s="242">
        <f t="shared" si="0"/>
        <v>0.17579475195949565</v>
      </c>
      <c r="F24" s="241">
        <v>3810</v>
      </c>
      <c r="G24" s="242">
        <f t="shared" si="1"/>
        <v>6.1827564383428263E-2</v>
      </c>
      <c r="H24" s="241">
        <v>8165</v>
      </c>
      <c r="I24" s="242">
        <f t="shared" si="2"/>
        <v>0.13249922918390861</v>
      </c>
      <c r="J24" s="241">
        <f t="shared" si="3"/>
        <v>61623</v>
      </c>
      <c r="K24" s="243">
        <f t="shared" si="4"/>
        <v>1.7018227009113505</v>
      </c>
      <c r="L24" s="241">
        <v>36210</v>
      </c>
      <c r="M24" s="243">
        <f t="shared" si="5"/>
        <v>0.63731888179871965</v>
      </c>
      <c r="N24" s="241">
        <v>96691</v>
      </c>
    </row>
    <row r="25" spans="1:14">
      <c r="A25" s="239" t="s">
        <v>18</v>
      </c>
      <c r="B25" s="241">
        <v>48614</v>
      </c>
      <c r="C25" s="242">
        <f t="shared" si="6"/>
        <v>0.67107479086717647</v>
      </c>
      <c r="D25" s="241">
        <v>16487</v>
      </c>
      <c r="E25" s="242">
        <f t="shared" si="0"/>
        <v>0.22758896772590487</v>
      </c>
      <c r="F25" s="241">
        <v>1526</v>
      </c>
      <c r="G25" s="242">
        <f t="shared" si="1"/>
        <v>2.1065127964440516E-2</v>
      </c>
      <c r="H25" s="241">
        <v>5815</v>
      </c>
      <c r="I25" s="242">
        <f t="shared" si="2"/>
        <v>8.0271113442478115E-2</v>
      </c>
      <c r="J25" s="241">
        <f t="shared" si="3"/>
        <v>72442</v>
      </c>
      <c r="K25" s="243">
        <f t="shared" si="4"/>
        <v>1.9413120377318041</v>
      </c>
      <c r="L25" s="241">
        <v>37316</v>
      </c>
      <c r="M25" s="243">
        <f t="shared" si="5"/>
        <v>0.82105859684914428</v>
      </c>
      <c r="N25" s="241">
        <v>88230</v>
      </c>
    </row>
    <row r="26" spans="1:14">
      <c r="A26" s="239" t="s">
        <v>24</v>
      </c>
      <c r="B26" s="241">
        <v>134153</v>
      </c>
      <c r="C26" s="242">
        <f t="shared" si="6"/>
        <v>0.46746626059746532</v>
      </c>
      <c r="D26" s="241">
        <v>68320</v>
      </c>
      <c r="E26" s="242">
        <f t="shared" si="0"/>
        <v>0.23806619996585116</v>
      </c>
      <c r="F26" s="241">
        <v>1401</v>
      </c>
      <c r="G26" s="242">
        <f t="shared" si="1"/>
        <v>4.8818903125315786E-3</v>
      </c>
      <c r="H26" s="241">
        <v>83105</v>
      </c>
      <c r="I26" s="242">
        <f t="shared" si="2"/>
        <v>0.28958564912415197</v>
      </c>
      <c r="J26" s="241">
        <f t="shared" si="3"/>
        <v>286979</v>
      </c>
      <c r="K26" s="243">
        <f t="shared" si="4"/>
        <v>6.5176580136721851</v>
      </c>
      <c r="L26" s="241">
        <v>44031</v>
      </c>
      <c r="M26" s="243">
        <f t="shared" si="5"/>
        <v>2.5487042398621647</v>
      </c>
      <c r="N26" s="241">
        <v>112598</v>
      </c>
    </row>
    <row r="27" spans="1:14">
      <c r="A27" s="239" t="s">
        <v>20</v>
      </c>
      <c r="B27" s="241">
        <v>41829</v>
      </c>
      <c r="C27" s="242">
        <f t="shared" si="6"/>
        <v>0.53613863289711483</v>
      </c>
      <c r="D27" s="241">
        <v>23403</v>
      </c>
      <c r="E27" s="242">
        <f t="shared" si="0"/>
        <v>0.29996539304528386</v>
      </c>
      <c r="F27" s="241">
        <v>4556</v>
      </c>
      <c r="G27" s="242">
        <f t="shared" si="1"/>
        <v>5.8396031735859215E-2</v>
      </c>
      <c r="H27" s="241">
        <v>8231</v>
      </c>
      <c r="I27" s="242">
        <f t="shared" si="2"/>
        <v>0.10549994232174215</v>
      </c>
      <c r="J27" s="241">
        <f t="shared" si="3"/>
        <v>78019</v>
      </c>
      <c r="K27" s="243">
        <f t="shared" si="4"/>
        <v>1.927251618003063</v>
      </c>
      <c r="L27" s="241">
        <v>40482</v>
      </c>
      <c r="M27" s="243">
        <f t="shared" si="5"/>
        <v>1.5264620140478566</v>
      </c>
      <c r="N27" s="241">
        <v>51111</v>
      </c>
    </row>
    <row r="28" spans="1:14">
      <c r="A28" s="239" t="s">
        <v>15</v>
      </c>
      <c r="B28" s="241">
        <v>11138</v>
      </c>
      <c r="C28" s="242">
        <f t="shared" si="6"/>
        <v>0.68901948654500467</v>
      </c>
      <c r="D28" s="241">
        <v>4500</v>
      </c>
      <c r="E28" s="242">
        <f t="shared" si="0"/>
        <v>0.27837921435199503</v>
      </c>
      <c r="F28" s="241">
        <v>527</v>
      </c>
      <c r="G28" s="242">
        <f t="shared" si="1"/>
        <v>3.260129910300031E-2</v>
      </c>
      <c r="H28" s="241">
        <v>0</v>
      </c>
      <c r="I28" s="242">
        <f t="shared" si="2"/>
        <v>0</v>
      </c>
      <c r="J28" s="241">
        <f t="shared" si="3"/>
        <v>16165</v>
      </c>
      <c r="K28" s="243">
        <f t="shared" si="4"/>
        <v>0.45755611537264002</v>
      </c>
      <c r="L28" s="241">
        <v>35329</v>
      </c>
      <c r="M28" s="243">
        <f t="shared" si="5"/>
        <v>0.50632713149157427</v>
      </c>
      <c r="N28" s="241">
        <v>31926</v>
      </c>
    </row>
    <row r="29" spans="1:14">
      <c r="A29" s="239" t="s">
        <v>372</v>
      </c>
      <c r="B29" s="241">
        <v>44332</v>
      </c>
      <c r="C29" s="242">
        <f>B29/J29</f>
        <v>0.66478721170860455</v>
      </c>
      <c r="D29" s="241">
        <v>22354</v>
      </c>
      <c r="E29" s="242">
        <f>D29/J29</f>
        <v>0.3352127882913955</v>
      </c>
      <c r="F29" s="241">
        <v>0</v>
      </c>
      <c r="G29" s="242">
        <f>F29/J29</f>
        <v>0</v>
      </c>
      <c r="H29" s="241">
        <v>0</v>
      </c>
      <c r="I29" s="242">
        <f>H29/J29</f>
        <v>0</v>
      </c>
      <c r="J29" s="241">
        <f>B29+D29+F29+H29</f>
        <v>66686</v>
      </c>
      <c r="K29" s="243">
        <f>J29/L29</f>
        <v>1.507573359858932</v>
      </c>
      <c r="L29" s="241">
        <v>44234</v>
      </c>
      <c r="M29" s="243">
        <f t="shared" si="5"/>
        <v>0.63705232186016303</v>
      </c>
      <c r="N29" s="241">
        <v>104679</v>
      </c>
    </row>
    <row r="30" spans="1:14">
      <c r="A30" s="239" t="s">
        <v>25</v>
      </c>
      <c r="B30" s="241">
        <v>161193</v>
      </c>
      <c r="C30" s="242">
        <f t="shared" si="6"/>
        <v>0.55511054480336108</v>
      </c>
      <c r="D30" s="241">
        <v>58133</v>
      </c>
      <c r="E30" s="242">
        <f t="shared" si="0"/>
        <v>0.20019629451064122</v>
      </c>
      <c r="F30" s="241">
        <v>17742</v>
      </c>
      <c r="G30" s="242">
        <f t="shared" si="1"/>
        <v>6.1099249259590878E-2</v>
      </c>
      <c r="H30" s="241">
        <v>53312</v>
      </c>
      <c r="I30" s="242">
        <f t="shared" si="2"/>
        <v>0.18359391142640677</v>
      </c>
      <c r="J30" s="241">
        <f t="shared" si="3"/>
        <v>290380</v>
      </c>
      <c r="K30" s="243">
        <f t="shared" si="4"/>
        <v>5.8112029458264125</v>
      </c>
      <c r="L30" s="241">
        <v>49969</v>
      </c>
      <c r="M30" s="243">
        <f t="shared" si="5"/>
        <v>2.7275459788469125</v>
      </c>
      <c r="N30" s="241">
        <v>106462</v>
      </c>
    </row>
    <row r="31" spans="1:14">
      <c r="A31" s="239" t="s">
        <v>17</v>
      </c>
      <c r="B31" s="241">
        <v>23338</v>
      </c>
      <c r="C31" s="242">
        <f t="shared" si="6"/>
        <v>0.60774458998463576</v>
      </c>
      <c r="D31" s="241">
        <v>10213</v>
      </c>
      <c r="E31" s="242">
        <f>D31/L31</f>
        <v>0.28017667069022278</v>
      </c>
      <c r="F31" s="241">
        <v>1495</v>
      </c>
      <c r="G31" s="242">
        <f t="shared" si="1"/>
        <v>3.8931277831306475E-2</v>
      </c>
      <c r="H31" s="241">
        <v>3355</v>
      </c>
      <c r="I31" s="242">
        <f t="shared" si="2"/>
        <v>8.7367516470925236E-2</v>
      </c>
      <c r="J31" s="241">
        <f t="shared" si="3"/>
        <v>38401</v>
      </c>
      <c r="K31" s="243">
        <f t="shared" si="4"/>
        <v>1.0534675737956765</v>
      </c>
      <c r="L31" s="241">
        <v>36452</v>
      </c>
      <c r="M31" s="243">
        <f t="shared" si="5"/>
        <v>0.56935919105654897</v>
      </c>
      <c r="N31" s="241">
        <v>67446</v>
      </c>
    </row>
    <row r="32" spans="1:14">
      <c r="A32" s="239" t="s">
        <v>21</v>
      </c>
      <c r="B32" s="241">
        <v>46967</v>
      </c>
      <c r="C32" s="242">
        <f t="shared" si="6"/>
        <v>0.55916423596642661</v>
      </c>
      <c r="D32" s="241">
        <v>21268</v>
      </c>
      <c r="E32" s="242">
        <f t="shared" si="0"/>
        <v>0.25320554794928268</v>
      </c>
      <c r="F32" s="241">
        <v>3287</v>
      </c>
      <c r="G32" s="242">
        <f t="shared" si="1"/>
        <v>3.9133281742960893E-2</v>
      </c>
      <c r="H32" s="241">
        <v>12473</v>
      </c>
      <c r="I32" s="242">
        <f t="shared" si="2"/>
        <v>0.14849693434132985</v>
      </c>
      <c r="J32" s="241">
        <f t="shared" si="3"/>
        <v>83995</v>
      </c>
      <c r="K32" s="243">
        <f t="shared" si="4"/>
        <v>2.1427842547003748</v>
      </c>
      <c r="L32" s="241">
        <v>39199</v>
      </c>
      <c r="M32" s="243">
        <f t="shared" si="5"/>
        <v>1.6110130806705283</v>
      </c>
      <c r="N32" s="241">
        <v>52138</v>
      </c>
    </row>
    <row r="33" spans="1:14">
      <c r="A33" s="239" t="s">
        <v>23</v>
      </c>
      <c r="B33" s="241">
        <v>53654</v>
      </c>
      <c r="C33" s="242">
        <f t="shared" si="6"/>
        <v>0.43961752439633911</v>
      </c>
      <c r="D33" s="241">
        <v>39856</v>
      </c>
      <c r="E33" s="242">
        <f t="shared" si="0"/>
        <v>0.3265627176415643</v>
      </c>
      <c r="F33" s="241">
        <v>2843</v>
      </c>
      <c r="G33" s="242">
        <f t="shared" si="1"/>
        <v>2.3294304653125434E-2</v>
      </c>
      <c r="H33" s="241">
        <v>25694</v>
      </c>
      <c r="I33" s="242">
        <f t="shared" si="2"/>
        <v>0.21052545330897113</v>
      </c>
      <c r="J33" s="241">
        <f t="shared" si="3"/>
        <v>122047</v>
      </c>
      <c r="K33" s="243">
        <f t="shared" si="4"/>
        <v>2.8862271200870264</v>
      </c>
      <c r="L33" s="241">
        <v>42286</v>
      </c>
      <c r="M33" s="243">
        <f t="shared" si="5"/>
        <v>1.6887409887783482</v>
      </c>
      <c r="N33" s="241">
        <v>72271</v>
      </c>
    </row>
    <row r="34" spans="1:14">
      <c r="A34" s="239" t="s">
        <v>26</v>
      </c>
      <c r="B34" s="241">
        <v>118434</v>
      </c>
      <c r="C34" s="242">
        <f t="shared" si="6"/>
        <v>0.45283841292054278</v>
      </c>
      <c r="D34" s="241">
        <v>46786</v>
      </c>
      <c r="E34" s="242">
        <f t="shared" si="0"/>
        <v>0.1788886467306729</v>
      </c>
      <c r="F34" s="241">
        <v>580</v>
      </c>
      <c r="G34" s="242">
        <f t="shared" si="1"/>
        <v>2.2176594516263473E-3</v>
      </c>
      <c r="H34" s="241">
        <v>95737</v>
      </c>
      <c r="I34" s="242">
        <f t="shared" si="2"/>
        <v>0.36605528089715794</v>
      </c>
      <c r="J34" s="241">
        <f t="shared" si="3"/>
        <v>261537</v>
      </c>
      <c r="K34" s="243">
        <f t="shared" si="4"/>
        <v>5.300387086314168</v>
      </c>
      <c r="L34" s="241">
        <v>49343</v>
      </c>
      <c r="M34" s="243">
        <f t="shared" si="5"/>
        <v>2.0184684962800605</v>
      </c>
      <c r="N34" s="241">
        <v>129572</v>
      </c>
    </row>
    <row r="35" spans="1:14" s="244" customFormat="1">
      <c r="B35" s="245"/>
      <c r="C35" s="246"/>
      <c r="D35" s="245"/>
      <c r="E35" s="246"/>
      <c r="F35" s="245"/>
      <c r="G35" s="246"/>
      <c r="H35" s="245"/>
      <c r="I35" s="246"/>
      <c r="J35" s="245"/>
      <c r="K35" s="247"/>
      <c r="L35" s="245"/>
      <c r="M35" s="247"/>
      <c r="N35" s="245"/>
    </row>
    <row r="36" spans="1:14">
      <c r="A36" s="240" t="s">
        <v>49</v>
      </c>
      <c r="L36" s="241"/>
      <c r="N36" s="241"/>
    </row>
    <row r="37" spans="1:14">
      <c r="A37" s="239" t="s">
        <v>30</v>
      </c>
      <c r="B37" s="241">
        <v>70913</v>
      </c>
      <c r="C37" s="242">
        <f t="shared" si="6"/>
        <v>0.6561826240642552</v>
      </c>
      <c r="D37" s="241">
        <v>28552</v>
      </c>
      <c r="E37" s="242">
        <f t="shared" si="0"/>
        <v>0.26420157491972723</v>
      </c>
      <c r="F37" s="241">
        <v>503</v>
      </c>
      <c r="G37" s="242">
        <f>F37/J37</f>
        <v>4.6544337414059535E-3</v>
      </c>
      <c r="H37" s="241">
        <v>8101</v>
      </c>
      <c r="I37" s="242">
        <f t="shared" si="2"/>
        <v>7.4961367274611584E-2</v>
      </c>
      <c r="J37" s="241">
        <f t="shared" si="3"/>
        <v>108069</v>
      </c>
      <c r="K37" s="243">
        <f t="shared" si="4"/>
        <v>1.7735709713948107</v>
      </c>
      <c r="L37" s="241">
        <v>60933</v>
      </c>
      <c r="M37" s="243">
        <f t="shared" si="5"/>
        <v>1.115769802593541</v>
      </c>
      <c r="N37" s="241">
        <v>96856</v>
      </c>
    </row>
    <row r="38" spans="1:14">
      <c r="A38" s="239" t="s">
        <v>29</v>
      </c>
      <c r="B38" s="241">
        <v>109416</v>
      </c>
      <c r="C38" s="242">
        <f t="shared" si="6"/>
        <v>0.68621745020320102</v>
      </c>
      <c r="D38" s="241">
        <v>43800</v>
      </c>
      <c r="E38" s="242">
        <f t="shared" si="0"/>
        <v>0.27469770708945862</v>
      </c>
      <c r="F38" s="241">
        <v>6232</v>
      </c>
      <c r="G38" s="242">
        <f>F38/J38</f>
        <v>3.9084842707340327E-2</v>
      </c>
      <c r="H38" s="241">
        <v>0</v>
      </c>
      <c r="I38" s="242">
        <f t="shared" si="2"/>
        <v>0</v>
      </c>
      <c r="J38" s="241">
        <f>B38+D38+F38+H38</f>
        <v>159448</v>
      </c>
      <c r="K38" s="243">
        <f t="shared" si="4"/>
        <v>2.5988199628386086</v>
      </c>
      <c r="L38" s="241">
        <v>61354</v>
      </c>
      <c r="M38" s="243">
        <f t="shared" si="5"/>
        <v>1.2613359491187546</v>
      </c>
      <c r="N38" s="241">
        <v>126412</v>
      </c>
    </row>
    <row r="39" spans="1:14">
      <c r="A39" s="239" t="s">
        <v>32</v>
      </c>
      <c r="B39" s="241">
        <v>125654</v>
      </c>
      <c r="C39" s="242">
        <f t="shared" si="6"/>
        <v>0.61996250246694296</v>
      </c>
      <c r="D39" s="241">
        <v>44038</v>
      </c>
      <c r="E39" s="242">
        <f>D39/L39</f>
        <v>0.68237882732118504</v>
      </c>
      <c r="F39" s="241">
        <v>738</v>
      </c>
      <c r="H39" s="241">
        <v>32250</v>
      </c>
      <c r="I39" s="242">
        <f t="shared" si="2"/>
        <v>0.15911782119597395</v>
      </c>
      <c r="J39" s="241">
        <f t="shared" si="3"/>
        <v>202680</v>
      </c>
      <c r="K39" s="243">
        <f t="shared" si="4"/>
        <v>3.140572703607289</v>
      </c>
      <c r="L39" s="241">
        <v>64536</v>
      </c>
      <c r="M39" s="243">
        <f t="shared" si="5"/>
        <v>1.728791006329006</v>
      </c>
      <c r="N39" s="241">
        <v>117238</v>
      </c>
    </row>
    <row r="40" spans="1:14">
      <c r="A40" s="239" t="s">
        <v>27</v>
      </c>
      <c r="B40" s="241">
        <v>67722</v>
      </c>
      <c r="C40" s="242">
        <f t="shared" si="6"/>
        <v>0.47552241321199867</v>
      </c>
      <c r="D40" s="241">
        <v>51139</v>
      </c>
      <c r="E40" s="242">
        <f t="shared" si="0"/>
        <v>0.35908184473654647</v>
      </c>
      <c r="F40" s="241">
        <v>4515</v>
      </c>
      <c r="G40" s="242">
        <f t="shared" si="1"/>
        <v>3.170289855072464E-2</v>
      </c>
      <c r="H40" s="241">
        <v>19040</v>
      </c>
      <c r="I40" s="242">
        <f t="shared" si="2"/>
        <v>0.13369284350073027</v>
      </c>
      <c r="J40" s="241">
        <f t="shared" si="3"/>
        <v>142416</v>
      </c>
      <c r="K40" s="243">
        <f t="shared" si="4"/>
        <v>2.5729151611504553</v>
      </c>
      <c r="L40" s="241">
        <v>55352</v>
      </c>
      <c r="M40" s="243">
        <f t="shared" si="5"/>
        <v>1.3122633077483024</v>
      </c>
      <c r="N40" s="241">
        <v>108527</v>
      </c>
    </row>
    <row r="41" spans="1:14">
      <c r="A41" s="239" t="s">
        <v>28</v>
      </c>
      <c r="B41" s="241">
        <v>58278</v>
      </c>
      <c r="C41" s="242">
        <f t="shared" si="6"/>
        <v>0.61226676752395359</v>
      </c>
      <c r="D41" s="241">
        <v>24788</v>
      </c>
      <c r="E41" s="242">
        <f t="shared" si="0"/>
        <v>0.26042191965036138</v>
      </c>
      <c r="F41" s="241">
        <v>2215</v>
      </c>
      <c r="G41" s="242">
        <f t="shared" si="1"/>
        <v>2.3270717767692049E-2</v>
      </c>
      <c r="H41" s="241">
        <v>9903</v>
      </c>
      <c r="I41" s="242">
        <f t="shared" si="2"/>
        <v>0.10404059505799294</v>
      </c>
      <c r="J41" s="241">
        <f t="shared" si="3"/>
        <v>95184</v>
      </c>
      <c r="K41" s="243">
        <f t="shared" si="4"/>
        <v>1.6095779220779221</v>
      </c>
      <c r="L41" s="241">
        <v>59136</v>
      </c>
      <c r="M41" s="243">
        <f t="shared" si="5"/>
        <v>0.5958272561674105</v>
      </c>
      <c r="N41" s="241">
        <v>159751</v>
      </c>
    </row>
    <row r="42" spans="1:14">
      <c r="A42" s="239" t="s">
        <v>31</v>
      </c>
      <c r="B42" s="241">
        <v>60319</v>
      </c>
      <c r="C42" s="242">
        <f t="shared" si="6"/>
        <v>0.59186757332234352</v>
      </c>
      <c r="D42" s="241">
        <v>28939</v>
      </c>
      <c r="E42" s="242">
        <f t="shared" si="0"/>
        <v>0.28395788564756214</v>
      </c>
      <c r="F42" s="241">
        <v>6879</v>
      </c>
      <c r="G42" s="242">
        <f t="shared" si="1"/>
        <v>6.7498748932913369E-2</v>
      </c>
      <c r="H42" s="241">
        <v>5776</v>
      </c>
      <c r="I42" s="242">
        <f t="shared" si="2"/>
        <v>5.6675792097180926E-2</v>
      </c>
      <c r="J42" s="241">
        <f t="shared" si="3"/>
        <v>101913</v>
      </c>
      <c r="K42" s="243">
        <f t="shared" si="4"/>
        <v>1.6483575137076034</v>
      </c>
      <c r="L42" s="241">
        <v>61827</v>
      </c>
      <c r="M42" s="243">
        <f t="shared" si="5"/>
        <v>0.37606550601849459</v>
      </c>
      <c r="N42" s="241">
        <v>270998</v>
      </c>
    </row>
    <row r="43" spans="1:14" s="244" customFormat="1">
      <c r="B43" s="245"/>
      <c r="C43" s="246"/>
      <c r="D43" s="245"/>
      <c r="E43" s="246"/>
      <c r="F43" s="245"/>
      <c r="G43" s="246"/>
      <c r="H43" s="245"/>
      <c r="I43" s="246"/>
      <c r="J43" s="245"/>
      <c r="K43" s="247"/>
      <c r="L43" s="245"/>
      <c r="M43" s="247"/>
      <c r="N43" s="245"/>
    </row>
    <row r="44" spans="1:14">
      <c r="A44" s="240" t="s">
        <v>50</v>
      </c>
      <c r="L44" s="241"/>
      <c r="N44" s="241"/>
    </row>
    <row r="45" spans="1:14">
      <c r="A45" s="239" t="s">
        <v>35</v>
      </c>
      <c r="B45" s="241">
        <v>168413</v>
      </c>
      <c r="C45" s="242">
        <f t="shared" si="6"/>
        <v>0.61476041160946016</v>
      </c>
      <c r="D45" s="241">
        <v>104374</v>
      </c>
      <c r="E45" s="242">
        <f t="shared" si="0"/>
        <v>0.38099792297106394</v>
      </c>
      <c r="F45" s="241">
        <v>0</v>
      </c>
      <c r="G45" s="242">
        <f t="shared" si="1"/>
        <v>0</v>
      </c>
      <c r="H45" s="241">
        <v>1162</v>
      </c>
      <c r="I45" s="242">
        <f t="shared" si="2"/>
        <v>4.2416654194758876E-3</v>
      </c>
      <c r="J45" s="241">
        <f t="shared" si="3"/>
        <v>273949</v>
      </c>
      <c r="K45" s="243">
        <f t="shared" si="4"/>
        <v>3.5713224174792719</v>
      </c>
      <c r="L45" s="241">
        <v>76708</v>
      </c>
      <c r="M45" s="243">
        <f t="shared" si="5"/>
        <v>1.5007203703196472</v>
      </c>
      <c r="N45" s="241">
        <v>182545</v>
      </c>
    </row>
    <row r="46" spans="1:14">
      <c r="A46" s="239" t="s">
        <v>36</v>
      </c>
      <c r="B46" s="241">
        <v>122473</v>
      </c>
      <c r="C46" s="242">
        <f t="shared" si="6"/>
        <v>0.56867907356847014</v>
      </c>
      <c r="D46" s="241">
        <v>68852</v>
      </c>
      <c r="E46" s="242">
        <f t="shared" si="0"/>
        <v>0.31970059991456323</v>
      </c>
      <c r="F46" s="241">
        <v>0</v>
      </c>
      <c r="G46" s="242">
        <f t="shared" si="1"/>
        <v>0</v>
      </c>
      <c r="H46" s="241">
        <v>24039</v>
      </c>
      <c r="I46" s="242">
        <f t="shared" si="2"/>
        <v>0.11162032651696663</v>
      </c>
      <c r="J46" s="241">
        <f t="shared" si="3"/>
        <v>215364</v>
      </c>
      <c r="K46" s="243">
        <f t="shared" si="4"/>
        <v>2.7819774201048908</v>
      </c>
      <c r="L46" s="241">
        <v>77414</v>
      </c>
      <c r="M46" s="243">
        <f t="shared" si="5"/>
        <v>1.21606559043247</v>
      </c>
      <c r="N46" s="241">
        <v>177099</v>
      </c>
    </row>
    <row r="47" spans="1:14">
      <c r="A47" s="239" t="s">
        <v>33</v>
      </c>
      <c r="B47" s="241">
        <v>95518</v>
      </c>
      <c r="C47" s="242">
        <f t="shared" si="6"/>
        <v>0.53889769643491847</v>
      </c>
      <c r="D47" s="241">
        <v>39325</v>
      </c>
      <c r="E47" s="242">
        <f t="shared" si="0"/>
        <v>0.22186553227981293</v>
      </c>
      <c r="F47" s="241">
        <v>3381</v>
      </c>
      <c r="G47" s="242">
        <f t="shared" si="1"/>
        <v>1.9075076023853717E-2</v>
      </c>
      <c r="H47" s="241">
        <v>39023</v>
      </c>
      <c r="I47" s="242">
        <f t="shared" si="2"/>
        <v>0.22016169526141485</v>
      </c>
      <c r="J47" s="241">
        <f t="shared" si="3"/>
        <v>177247</v>
      </c>
      <c r="K47" s="243">
        <f t="shared" si="4"/>
        <v>2.6125285577419115</v>
      </c>
      <c r="L47" s="241">
        <v>67845</v>
      </c>
      <c r="M47" s="243">
        <f t="shared" si="5"/>
        <v>1.2866548585200133</v>
      </c>
      <c r="N47" s="241">
        <v>137758</v>
      </c>
    </row>
    <row r="48" spans="1:14">
      <c r="A48" s="239" t="s">
        <v>34</v>
      </c>
      <c r="B48" s="241">
        <v>311629</v>
      </c>
      <c r="C48" s="242">
        <f t="shared" si="6"/>
        <v>0.78508032720392806</v>
      </c>
      <c r="D48" s="241">
        <v>77972</v>
      </c>
      <c r="E48" s="242">
        <f t="shared" si="0"/>
        <v>0.19643320510204337</v>
      </c>
      <c r="F48" s="241">
        <v>7338</v>
      </c>
      <c r="G48" s="242">
        <f t="shared" si="1"/>
        <v>1.8486467694028553E-2</v>
      </c>
      <c r="H48" s="241">
        <v>0</v>
      </c>
      <c r="I48" s="242">
        <f t="shared" si="2"/>
        <v>0</v>
      </c>
      <c r="J48" s="241">
        <f t="shared" si="3"/>
        <v>396939</v>
      </c>
      <c r="K48" s="243">
        <f t="shared" si="4"/>
        <v>5.4457264370969956</v>
      </c>
      <c r="L48" s="241">
        <v>72890</v>
      </c>
      <c r="M48" s="243">
        <f t="shared" si="5"/>
        <v>2.7724624926661638</v>
      </c>
      <c r="N48" s="241">
        <v>143172</v>
      </c>
    </row>
    <row r="49" spans="1:14">
      <c r="A49" s="239" t="s">
        <v>37</v>
      </c>
      <c r="B49" s="241">
        <v>61267</v>
      </c>
      <c r="C49" s="242">
        <f t="shared" si="6"/>
        <v>0.51928667689412877</v>
      </c>
      <c r="D49" s="241">
        <v>42353</v>
      </c>
      <c r="E49" s="242">
        <f t="shared" si="0"/>
        <v>0.35897544561504624</v>
      </c>
      <c r="F49" s="241">
        <v>0</v>
      </c>
      <c r="G49" s="242">
        <f t="shared" si="1"/>
        <v>0</v>
      </c>
      <c r="H49" s="241">
        <v>14363</v>
      </c>
      <c r="I49" s="242">
        <f t="shared" si="2"/>
        <v>0.12173787749082494</v>
      </c>
      <c r="J49" s="241">
        <f t="shared" si="3"/>
        <v>117983</v>
      </c>
      <c r="K49" s="243">
        <f t="shared" si="4"/>
        <v>1.5548834328338539</v>
      </c>
      <c r="L49" s="241">
        <v>75879</v>
      </c>
      <c r="M49" s="243">
        <f t="shared" si="5"/>
        <v>1.0602735540457959</v>
      </c>
      <c r="N49" s="241">
        <v>111276</v>
      </c>
    </row>
    <row r="50" spans="1:14" s="244" customFormat="1">
      <c r="B50" s="245"/>
      <c r="C50" s="246"/>
      <c r="D50" s="245"/>
      <c r="E50" s="246"/>
      <c r="F50" s="245"/>
      <c r="G50" s="246"/>
      <c r="H50" s="245"/>
      <c r="I50" s="246"/>
      <c r="J50" s="245"/>
      <c r="K50" s="247"/>
      <c r="L50" s="245"/>
      <c r="M50" s="247"/>
      <c r="N50" s="245"/>
    </row>
    <row r="51" spans="1:14">
      <c r="A51" s="240" t="s">
        <v>51</v>
      </c>
      <c r="L51" s="241"/>
      <c r="N51" s="241"/>
    </row>
    <row r="52" spans="1:14">
      <c r="A52" s="239" t="s">
        <v>39</v>
      </c>
      <c r="B52" s="241">
        <v>81646</v>
      </c>
      <c r="C52" s="242">
        <f t="shared" si="6"/>
        <v>0.5630020893813914</v>
      </c>
      <c r="D52" s="241">
        <v>47283</v>
      </c>
      <c r="E52" s="242">
        <f t="shared" si="0"/>
        <v>0.3260469317813528</v>
      </c>
      <c r="F52" s="241">
        <v>0</v>
      </c>
      <c r="G52" s="242">
        <f t="shared" si="1"/>
        <v>0</v>
      </c>
      <c r="H52" s="241">
        <v>16090</v>
      </c>
      <c r="I52" s="242">
        <f t="shared" si="2"/>
        <v>0.11095097883725581</v>
      </c>
      <c r="J52" s="241">
        <f t="shared" si="3"/>
        <v>145019</v>
      </c>
      <c r="K52" s="243">
        <f t="shared" si="4"/>
        <v>1.4545828401773355</v>
      </c>
      <c r="L52" s="241">
        <v>99698</v>
      </c>
      <c r="M52" s="243">
        <f t="shared" si="5"/>
        <v>1.0739920609058862</v>
      </c>
      <c r="N52" s="241">
        <v>135028</v>
      </c>
    </row>
    <row r="53" spans="1:14">
      <c r="A53" s="239" t="s">
        <v>38</v>
      </c>
      <c r="B53" s="241">
        <v>171415</v>
      </c>
      <c r="C53" s="242">
        <f t="shared" ref="C53:C67" si="7">B53/J53</f>
        <v>0.56938290140639225</v>
      </c>
      <c r="D53" s="241">
        <v>88746</v>
      </c>
      <c r="E53" s="242">
        <f>D53/L53</f>
        <v>0.93949884079143775</v>
      </c>
      <c r="F53" s="241">
        <v>4551</v>
      </c>
      <c r="G53" s="242">
        <f t="shared" si="1"/>
        <v>1.5116889328824729E-2</v>
      </c>
      <c r="H53" s="241">
        <v>36342</v>
      </c>
      <c r="I53" s="242">
        <f t="shared" si="2"/>
        <v>0.12071588485786602</v>
      </c>
      <c r="J53" s="241">
        <f t="shared" si="3"/>
        <v>301054</v>
      </c>
      <c r="K53" s="243">
        <f t="shared" si="4"/>
        <v>3.1870719132763785</v>
      </c>
      <c r="L53" s="241">
        <v>94461</v>
      </c>
      <c r="M53" s="243">
        <f t="shared" si="5"/>
        <v>0.94852422241266321</v>
      </c>
      <c r="N53" s="241">
        <v>317392</v>
      </c>
    </row>
    <row r="54" spans="1:14" s="244" customFormat="1">
      <c r="B54" s="245"/>
      <c r="C54" s="246"/>
      <c r="D54" s="245"/>
      <c r="E54" s="246"/>
      <c r="F54" s="245"/>
      <c r="G54" s="246"/>
      <c r="H54" s="245"/>
      <c r="I54" s="246"/>
      <c r="J54" s="245"/>
      <c r="K54" s="247"/>
      <c r="M54" s="247"/>
      <c r="N54" s="245"/>
    </row>
    <row r="55" spans="1:14">
      <c r="A55" s="240" t="s">
        <v>52</v>
      </c>
      <c r="L55" s="241"/>
      <c r="N55" s="241"/>
    </row>
    <row r="56" spans="1:14">
      <c r="A56" s="239" t="s">
        <v>42</v>
      </c>
      <c r="B56" s="241">
        <v>201506</v>
      </c>
      <c r="C56" s="242">
        <f t="shared" si="7"/>
        <v>0.28979283664943301</v>
      </c>
      <c r="D56" s="241">
        <v>186300</v>
      </c>
      <c r="E56" s="242">
        <f t="shared" si="0"/>
        <v>0.26792455543650995</v>
      </c>
      <c r="F56" s="241">
        <v>2848</v>
      </c>
      <c r="G56" s="242">
        <f t="shared" si="1"/>
        <v>4.095808555465273E-3</v>
      </c>
      <c r="H56" s="241">
        <v>304691</v>
      </c>
      <c r="I56" s="242">
        <f t="shared" si="2"/>
        <v>0.43818679935859178</v>
      </c>
      <c r="J56" s="241">
        <f t="shared" si="3"/>
        <v>695345</v>
      </c>
      <c r="K56" s="243">
        <f t="shared" si="4"/>
        <v>3.6368557590719375</v>
      </c>
      <c r="L56" s="241">
        <v>191194</v>
      </c>
      <c r="M56" s="243">
        <f t="shared" si="5"/>
        <v>2.2656832940701133</v>
      </c>
      <c r="N56" s="241">
        <v>306903</v>
      </c>
    </row>
    <row r="57" spans="1:14">
      <c r="A57" s="239" t="s">
        <v>44</v>
      </c>
      <c r="B57" s="241">
        <v>555723</v>
      </c>
      <c r="C57" s="242">
        <f t="shared" si="7"/>
        <v>0.40583036598439548</v>
      </c>
      <c r="D57" s="241">
        <v>348372</v>
      </c>
      <c r="E57" s="242">
        <f t="shared" si="0"/>
        <v>0.2544072069335187</v>
      </c>
      <c r="F57" s="241">
        <v>57039</v>
      </c>
      <c r="G57" s="242">
        <f t="shared" si="1"/>
        <v>4.1654130286822633E-2</v>
      </c>
      <c r="H57" s="241">
        <v>408214</v>
      </c>
      <c r="I57" s="242">
        <f t="shared" si="2"/>
        <v>0.29810829679526313</v>
      </c>
      <c r="J57" s="241">
        <f t="shared" si="3"/>
        <v>1369348</v>
      </c>
      <c r="K57" s="243">
        <f t="shared" si="4"/>
        <v>6.1442936306732774</v>
      </c>
      <c r="L57" s="241">
        <v>222865</v>
      </c>
      <c r="M57" s="243">
        <f t="shared" si="5"/>
        <v>2.4848848877912282</v>
      </c>
      <c r="N57" s="241">
        <v>551071</v>
      </c>
    </row>
    <row r="58" spans="1:14">
      <c r="A58" s="239" t="s">
        <v>43</v>
      </c>
      <c r="B58" s="241">
        <v>315185</v>
      </c>
      <c r="C58" s="242">
        <f t="shared" si="7"/>
        <v>0.43930365941195737</v>
      </c>
      <c r="D58" s="241">
        <v>176973</v>
      </c>
      <c r="E58" s="242">
        <f t="shared" si="0"/>
        <v>0.24666429721310448</v>
      </c>
      <c r="F58" s="241">
        <v>47861</v>
      </c>
      <c r="G58" s="242">
        <f t="shared" si="1"/>
        <v>6.6708480553058336E-2</v>
      </c>
      <c r="H58" s="241">
        <v>177446</v>
      </c>
      <c r="I58" s="242">
        <f t="shared" si="2"/>
        <v>0.24732356282187981</v>
      </c>
      <c r="J58" s="241">
        <f t="shared" si="3"/>
        <v>717465</v>
      </c>
      <c r="K58" s="243">
        <f t="shared" si="4"/>
        <v>3.7879139850799066</v>
      </c>
      <c r="L58" s="241">
        <v>189409</v>
      </c>
      <c r="M58" s="243">
        <f t="shared" si="5"/>
        <v>2.3785867024715301</v>
      </c>
      <c r="N58" s="241">
        <v>301635</v>
      </c>
    </row>
    <row r="59" spans="1:14">
      <c r="A59" s="239" t="s">
        <v>45</v>
      </c>
      <c r="B59" s="241">
        <v>362841</v>
      </c>
      <c r="C59" s="242">
        <f t="shared" si="7"/>
        <v>0.67848648042185566</v>
      </c>
      <c r="D59" s="241">
        <v>171939</v>
      </c>
      <c r="E59" s="242">
        <f t="shared" si="0"/>
        <v>0.32151351957814428</v>
      </c>
      <c r="F59" s="241">
        <v>0</v>
      </c>
      <c r="G59" s="242">
        <f t="shared" si="1"/>
        <v>0</v>
      </c>
      <c r="H59" s="241">
        <v>0</v>
      </c>
      <c r="I59" s="242">
        <f t="shared" si="2"/>
        <v>0</v>
      </c>
      <c r="J59" s="241">
        <f t="shared" si="3"/>
        <v>534780</v>
      </c>
      <c r="K59" s="243">
        <f t="shared" si="4"/>
        <v>2.1434497685324354</v>
      </c>
      <c r="L59" s="241">
        <v>249495</v>
      </c>
      <c r="M59" s="243">
        <f t="shared" si="5"/>
        <v>0.93956217716715273</v>
      </c>
      <c r="N59" s="241">
        <v>569180</v>
      </c>
    </row>
    <row r="60" spans="1:14">
      <c r="A60" s="239" t="s">
        <v>41</v>
      </c>
      <c r="B60" s="241">
        <v>302612</v>
      </c>
      <c r="C60" s="242">
        <f t="shared" si="7"/>
        <v>0.3276557087899416</v>
      </c>
      <c r="D60" s="241">
        <v>265673</v>
      </c>
      <c r="E60" s="242">
        <f t="shared" si="0"/>
        <v>0.28765969334114361</v>
      </c>
      <c r="F60" s="241">
        <v>21477</v>
      </c>
      <c r="G60" s="242">
        <f t="shared" si="1"/>
        <v>2.3254403849422945E-2</v>
      </c>
      <c r="H60" s="241">
        <v>333805</v>
      </c>
      <c r="I60" s="242">
        <f t="shared" si="2"/>
        <v>0.36143019401949184</v>
      </c>
      <c r="J60" s="241">
        <f t="shared" si="3"/>
        <v>923567</v>
      </c>
      <c r="K60" s="243">
        <f t="shared" si="4"/>
        <v>6.0599521013090119</v>
      </c>
      <c r="L60" s="241">
        <v>152405</v>
      </c>
      <c r="M60" s="243">
        <f t="shared" si="5"/>
        <v>3.1326895419515903</v>
      </c>
      <c r="N60" s="241">
        <v>294816</v>
      </c>
    </row>
    <row r="61" spans="1:14">
      <c r="A61" s="239" t="s">
        <v>40</v>
      </c>
      <c r="B61" s="241">
        <v>127010</v>
      </c>
      <c r="C61" s="242">
        <f t="shared" si="7"/>
        <v>0.37956034235440372</v>
      </c>
      <c r="D61" s="241">
        <v>65589</v>
      </c>
      <c r="E61" s="242">
        <f t="shared" si="0"/>
        <v>0.1960080568040547</v>
      </c>
      <c r="F61" s="241">
        <v>5</v>
      </c>
      <c r="G61" s="242">
        <f t="shared" si="1"/>
        <v>1.4942144018360907E-5</v>
      </c>
      <c r="H61" s="241">
        <v>142020</v>
      </c>
      <c r="I61" s="242">
        <f t="shared" si="2"/>
        <v>0.42441665869752321</v>
      </c>
      <c r="J61" s="241">
        <f t="shared" si="3"/>
        <v>334624</v>
      </c>
      <c r="K61" s="243">
        <f t="shared" si="4"/>
        <v>3.3435651478816948</v>
      </c>
      <c r="L61" s="241">
        <v>100080</v>
      </c>
      <c r="M61" s="243">
        <f t="shared" si="5"/>
        <v>1.7478949457804893</v>
      </c>
      <c r="N61" s="241">
        <v>191444</v>
      </c>
    </row>
    <row r="62" spans="1:14" s="244" customFormat="1">
      <c r="B62" s="245"/>
      <c r="C62" s="246"/>
      <c r="D62" s="245"/>
      <c r="E62" s="246"/>
      <c r="F62" s="245"/>
      <c r="G62" s="246"/>
      <c r="H62" s="245"/>
      <c r="I62" s="246"/>
      <c r="J62" s="245"/>
      <c r="K62" s="247"/>
      <c r="M62" s="247"/>
      <c r="N62" s="245"/>
    </row>
    <row r="63" spans="1:14">
      <c r="A63" s="240" t="s">
        <v>730</v>
      </c>
      <c r="L63" s="239"/>
      <c r="N63" s="241"/>
    </row>
    <row r="64" spans="1:14">
      <c r="A64" s="239" t="s">
        <v>53</v>
      </c>
      <c r="B64" s="241">
        <v>6569</v>
      </c>
      <c r="C64" s="242">
        <f t="shared" si="7"/>
        <v>0.73528094918289677</v>
      </c>
      <c r="D64" s="241">
        <v>1149</v>
      </c>
      <c r="E64" s="242">
        <f t="shared" si="0"/>
        <v>0.12860980523841503</v>
      </c>
      <c r="F64" s="241">
        <v>214</v>
      </c>
      <c r="G64" s="242">
        <f t="shared" si="1"/>
        <v>2.3953436310723081E-2</v>
      </c>
      <c r="H64" s="241">
        <v>1002</v>
      </c>
      <c r="I64" s="242">
        <f t="shared" si="2"/>
        <v>0.11215580926796508</v>
      </c>
      <c r="J64" s="241">
        <f t="shared" si="3"/>
        <v>8934</v>
      </c>
      <c r="K64" s="243">
        <f t="shared" si="4"/>
        <v>2.4296981234702204</v>
      </c>
      <c r="L64" s="241">
        <v>3677</v>
      </c>
      <c r="M64" s="243">
        <f t="shared" si="5"/>
        <v>0.40572207084468664</v>
      </c>
      <c r="N64" s="241">
        <v>22020</v>
      </c>
    </row>
    <row r="65" spans="1:14">
      <c r="A65" s="239" t="s">
        <v>54</v>
      </c>
      <c r="B65" s="241">
        <v>62395</v>
      </c>
      <c r="C65" s="242">
        <f t="shared" si="7"/>
        <v>0.57579085305082867</v>
      </c>
      <c r="D65" s="241">
        <v>21565</v>
      </c>
      <c r="E65" s="242">
        <f t="shared" si="0"/>
        <v>0.19900520468052121</v>
      </c>
      <c r="F65" s="241">
        <v>590</v>
      </c>
      <c r="G65" s="242">
        <f t="shared" si="1"/>
        <v>5.4446126019711341E-3</v>
      </c>
      <c r="H65" s="241">
        <v>23814</v>
      </c>
      <c r="I65" s="242">
        <f t="shared" si="2"/>
        <v>0.21975932966667897</v>
      </c>
      <c r="J65" s="241">
        <f t="shared" si="3"/>
        <v>108364</v>
      </c>
      <c r="K65" s="243">
        <f t="shared" si="4"/>
        <v>6.2565819861431873</v>
      </c>
      <c r="L65" s="241">
        <v>17320</v>
      </c>
      <c r="M65" s="243">
        <f t="shared" si="5"/>
        <v>1.9564526612262585</v>
      </c>
      <c r="N65" s="241">
        <v>55388</v>
      </c>
    </row>
    <row r="66" spans="1:14" s="244" customFormat="1">
      <c r="B66" s="245"/>
      <c r="C66" s="246"/>
      <c r="D66" s="245"/>
      <c r="E66" s="246"/>
      <c r="F66" s="245"/>
      <c r="G66" s="246"/>
      <c r="H66" s="245"/>
      <c r="I66" s="246"/>
      <c r="J66" s="245"/>
      <c r="K66" s="247"/>
      <c r="M66" s="247"/>
      <c r="N66" s="245"/>
    </row>
    <row r="67" spans="1:14">
      <c r="A67" s="240" t="s">
        <v>183</v>
      </c>
      <c r="B67" s="248">
        <f>SUM(B3:B66)</f>
        <v>4610738</v>
      </c>
      <c r="C67" s="249">
        <f t="shared" si="7"/>
        <v>0.49263589819860881</v>
      </c>
      <c r="D67" s="248">
        <f>SUM(D3:D66)</f>
        <v>2497248</v>
      </c>
      <c r="E67" s="249">
        <f t="shared" si="0"/>
        <v>0.26681932729742602</v>
      </c>
      <c r="F67" s="248">
        <f>SUM(F3:F66)</f>
        <v>243267</v>
      </c>
      <c r="G67" s="249">
        <f t="shared" si="1"/>
        <v>2.5991946852560475E-2</v>
      </c>
      <c r="H67" s="248">
        <f>SUM(H3:H66)</f>
        <v>2008069</v>
      </c>
      <c r="I67" s="249">
        <f t="shared" si="2"/>
        <v>0.21455282765140465</v>
      </c>
      <c r="J67" s="248">
        <f t="shared" si="3"/>
        <v>9359322</v>
      </c>
      <c r="K67" s="250">
        <f t="shared" si="4"/>
        <v>3.2793470262997455</v>
      </c>
      <c r="L67" s="248">
        <f>SUM(L3:L62)</f>
        <v>2854020</v>
      </c>
      <c r="M67" s="250">
        <f t="shared" si="5"/>
        <v>1.6005114483335092</v>
      </c>
      <c r="N67" s="241">
        <v>5847707</v>
      </c>
    </row>
  </sheetData>
  <phoneticPr fontId="0" type="noConversion"/>
  <printOptions horizontalCentered="1"/>
  <pageMargins left="0.75" right="0.75" top="0.84" bottom="1" header="0.5" footer="0.5"/>
  <pageSetup scale="35" orientation="landscape" r:id="rId1"/>
  <headerFooter alignWithMargins="0">
    <oddHeader>&amp;C&amp;"Arial,Bold"&amp;26Public Library System Circulation FY03</oddHeader>
    <oddFooter>&amp;L&amp;24Mississippi Public Library Statistics, FY03, Public Library System Circulation&amp;R&amp;24Page 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3"/>
  <sheetViews>
    <sheetView zoomScaleNormal="100" workbookViewId="0">
      <selection activeCell="A23" sqref="A23"/>
    </sheetView>
  </sheetViews>
  <sheetFormatPr defaultRowHeight="18"/>
  <cols>
    <col min="1" max="1" width="74.7109375" style="127" bestFit="1" customWidth="1"/>
    <col min="2" max="2" width="11.42578125" style="132" hidden="1" customWidth="1"/>
    <col min="3" max="3" width="14.7109375" style="132" hidden="1" customWidth="1"/>
    <col min="4" max="4" width="15.7109375" style="132" hidden="1" customWidth="1"/>
    <col min="5" max="5" width="13.85546875" style="132" bestFit="1" customWidth="1"/>
    <col min="6" max="6" width="13.28515625" style="132" customWidth="1"/>
    <col min="7" max="8" width="11.42578125" style="132" bestFit="1" customWidth="1"/>
    <col min="9" max="9" width="15.140625" style="132" customWidth="1"/>
    <col min="10" max="10" width="14.42578125" style="132" customWidth="1"/>
    <col min="11" max="11" width="20.28515625" style="132" customWidth="1"/>
    <col min="12" max="12" width="19.85546875" style="132" customWidth="1"/>
    <col min="13" max="13" width="20.7109375" style="132" customWidth="1"/>
    <col min="14" max="14" width="9.85546875" style="132" bestFit="1" customWidth="1"/>
    <col min="15" max="15" width="13.85546875" style="132" bestFit="1" customWidth="1"/>
    <col min="16" max="16" width="15.140625" style="134" bestFit="1" customWidth="1"/>
    <col min="17" max="17" width="13.85546875" style="127" hidden="1" customWidth="1"/>
    <col min="18" max="18" width="13.7109375" style="132" customWidth="1"/>
    <col min="19" max="19" width="15.42578125" style="132" bestFit="1" customWidth="1"/>
    <col min="20" max="16384" width="9.140625" style="127"/>
  </cols>
  <sheetData>
    <row r="1" spans="1:19" ht="56.25" customHeight="1">
      <c r="A1" s="130" t="s">
        <v>169</v>
      </c>
      <c r="B1" s="128" t="s">
        <v>198</v>
      </c>
      <c r="C1" s="128" t="s">
        <v>219</v>
      </c>
      <c r="D1" s="129" t="s">
        <v>374</v>
      </c>
      <c r="E1" s="251" t="s">
        <v>775</v>
      </c>
      <c r="F1" s="252" t="s">
        <v>375</v>
      </c>
      <c r="G1" s="251" t="s">
        <v>194</v>
      </c>
      <c r="H1" s="251" t="s">
        <v>195</v>
      </c>
      <c r="I1" s="252" t="s">
        <v>197</v>
      </c>
      <c r="J1" s="251" t="s">
        <v>774</v>
      </c>
      <c r="K1" s="253" t="s">
        <v>771</v>
      </c>
      <c r="L1" s="253" t="s">
        <v>772</v>
      </c>
      <c r="M1" s="254" t="s">
        <v>773</v>
      </c>
      <c r="N1" s="252" t="s">
        <v>176</v>
      </c>
      <c r="O1" s="252" t="s">
        <v>716</v>
      </c>
      <c r="P1" s="255" t="s">
        <v>193</v>
      </c>
      <c r="Q1" s="255"/>
      <c r="R1" s="252" t="s">
        <v>776</v>
      </c>
      <c r="S1" s="252" t="s">
        <v>777</v>
      </c>
    </row>
    <row r="2" spans="1:19">
      <c r="A2" s="131" t="s">
        <v>46</v>
      </c>
      <c r="B2" s="128"/>
      <c r="C2" s="128"/>
      <c r="E2" s="133"/>
      <c r="G2" s="133"/>
      <c r="H2" s="133"/>
      <c r="J2" s="133"/>
    </row>
    <row r="3" spans="1:19" ht="15.75" customHeight="1">
      <c r="A3" s="127" t="s">
        <v>0</v>
      </c>
      <c r="B3" s="132">
        <v>201</v>
      </c>
      <c r="C3" s="132">
        <v>0</v>
      </c>
      <c r="D3" s="132">
        <v>24900</v>
      </c>
      <c r="E3" s="133">
        <f>SUM(B3:D3)</f>
        <v>25101</v>
      </c>
      <c r="F3" s="132">
        <v>0</v>
      </c>
      <c r="G3" s="133">
        <v>148</v>
      </c>
      <c r="H3" s="133">
        <v>272</v>
      </c>
      <c r="I3" s="132">
        <v>66</v>
      </c>
      <c r="J3" s="133">
        <f>SUM(F3:I3)</f>
        <v>486</v>
      </c>
      <c r="K3" s="132">
        <v>39</v>
      </c>
      <c r="L3" s="132">
        <v>0</v>
      </c>
      <c r="M3" s="132">
        <f>SUM(K3:L3)</f>
        <v>39</v>
      </c>
      <c r="N3" s="132">
        <v>0</v>
      </c>
      <c r="O3" s="132">
        <f>E3+J3+M3+N3</f>
        <v>25626</v>
      </c>
      <c r="P3" s="134">
        <f>(O3/Q3)</f>
        <v>3.2233962264150944</v>
      </c>
      <c r="Q3" s="132">
        <v>7950</v>
      </c>
      <c r="R3" s="132">
        <v>1150</v>
      </c>
      <c r="S3" s="132">
        <v>3403</v>
      </c>
    </row>
    <row r="4" spans="1:19" ht="15.75" customHeight="1">
      <c r="A4" s="127" t="s">
        <v>2</v>
      </c>
      <c r="B4" s="132">
        <v>220</v>
      </c>
      <c r="C4" s="132">
        <v>0</v>
      </c>
      <c r="D4" s="132">
        <v>41857</v>
      </c>
      <c r="E4" s="133">
        <f t="shared" ref="E4:E67" si="0">SUM(B4:D4)</f>
        <v>42077</v>
      </c>
      <c r="F4" s="132">
        <v>0</v>
      </c>
      <c r="G4" s="133">
        <v>424</v>
      </c>
      <c r="H4" s="133">
        <v>510</v>
      </c>
      <c r="I4" s="132">
        <v>66</v>
      </c>
      <c r="J4" s="133">
        <f t="shared" ref="J4:J67" si="1">SUM(F4:I4)</f>
        <v>1000</v>
      </c>
      <c r="K4" s="132">
        <v>37</v>
      </c>
      <c r="L4" s="132">
        <v>0</v>
      </c>
      <c r="M4" s="132">
        <f t="shared" ref="M4:M67" si="2">SUM(K4:L4)</f>
        <v>37</v>
      </c>
      <c r="N4" s="132">
        <v>0</v>
      </c>
      <c r="O4" s="132">
        <f t="shared" ref="O4:O67" si="3">E4+J4+M4+N4</f>
        <v>43114</v>
      </c>
      <c r="P4" s="134">
        <f t="shared" ref="P4:P67" si="4">(O4/Q4)</f>
        <v>4.0139651801508238</v>
      </c>
      <c r="Q4" s="132">
        <v>10741</v>
      </c>
      <c r="R4" s="132">
        <v>2612</v>
      </c>
      <c r="S4" s="132">
        <v>1201</v>
      </c>
    </row>
    <row r="5" spans="1:19" ht="15.75" customHeight="1">
      <c r="A5" s="127" t="s">
        <v>4</v>
      </c>
      <c r="B5" s="132">
        <v>258</v>
      </c>
      <c r="C5" s="132">
        <v>0</v>
      </c>
      <c r="D5" s="132">
        <v>16045</v>
      </c>
      <c r="E5" s="133">
        <f t="shared" si="0"/>
        <v>16303</v>
      </c>
      <c r="F5" s="132">
        <v>0</v>
      </c>
      <c r="G5" s="133">
        <v>274</v>
      </c>
      <c r="H5" s="133">
        <v>1375</v>
      </c>
      <c r="I5" s="132">
        <v>33</v>
      </c>
      <c r="J5" s="133">
        <f t="shared" si="1"/>
        <v>1682</v>
      </c>
      <c r="K5" s="132">
        <v>60</v>
      </c>
      <c r="L5" s="132">
        <v>0</v>
      </c>
      <c r="M5" s="132">
        <f t="shared" si="2"/>
        <v>60</v>
      </c>
      <c r="N5" s="132">
        <v>26</v>
      </c>
      <c r="O5" s="132">
        <f t="shared" si="3"/>
        <v>18071</v>
      </c>
      <c r="P5" s="134">
        <f t="shared" si="4"/>
        <v>1.5284614733993065</v>
      </c>
      <c r="Q5" s="132">
        <v>11823</v>
      </c>
      <c r="R5" s="132">
        <v>2244</v>
      </c>
      <c r="S5" s="132">
        <v>7101</v>
      </c>
    </row>
    <row r="6" spans="1:19" ht="15.75" customHeight="1">
      <c r="A6" s="127" t="s">
        <v>3</v>
      </c>
      <c r="B6" s="132">
        <v>193</v>
      </c>
      <c r="C6" s="132">
        <v>6</v>
      </c>
      <c r="D6" s="132">
        <v>38350</v>
      </c>
      <c r="E6" s="133">
        <f t="shared" si="0"/>
        <v>38549</v>
      </c>
      <c r="F6" s="132">
        <v>0</v>
      </c>
      <c r="G6" s="133">
        <v>1361</v>
      </c>
      <c r="H6" s="133">
        <v>2039</v>
      </c>
      <c r="I6" s="132">
        <v>66</v>
      </c>
      <c r="J6" s="133">
        <f t="shared" si="1"/>
        <v>3466</v>
      </c>
      <c r="K6" s="132">
        <v>54</v>
      </c>
      <c r="L6" s="132">
        <v>0</v>
      </c>
      <c r="M6" s="132">
        <f t="shared" si="2"/>
        <v>54</v>
      </c>
      <c r="N6" s="132">
        <v>254</v>
      </c>
      <c r="O6" s="132">
        <f t="shared" si="3"/>
        <v>42323</v>
      </c>
      <c r="P6" s="134">
        <f t="shared" si="4"/>
        <v>3.8757326007326007</v>
      </c>
      <c r="Q6" s="132">
        <v>10920</v>
      </c>
      <c r="R6" s="132">
        <v>1077</v>
      </c>
      <c r="S6" s="132">
        <v>1633</v>
      </c>
    </row>
    <row r="7" spans="1:19" ht="15.75" customHeight="1">
      <c r="A7" s="127" t="s">
        <v>1</v>
      </c>
      <c r="B7" s="132">
        <v>275</v>
      </c>
      <c r="C7" s="132">
        <v>0</v>
      </c>
      <c r="D7" s="132">
        <v>12700</v>
      </c>
      <c r="E7" s="133">
        <f t="shared" si="0"/>
        <v>12975</v>
      </c>
      <c r="F7" s="132">
        <v>0</v>
      </c>
      <c r="G7" s="133">
        <v>1060</v>
      </c>
      <c r="H7" s="133">
        <v>26</v>
      </c>
      <c r="I7" s="132">
        <v>66</v>
      </c>
      <c r="J7" s="133">
        <f t="shared" si="1"/>
        <v>1152</v>
      </c>
      <c r="K7" s="132">
        <v>37</v>
      </c>
      <c r="L7" s="132">
        <v>0</v>
      </c>
      <c r="M7" s="132">
        <f t="shared" si="2"/>
        <v>37</v>
      </c>
      <c r="N7" s="132">
        <v>0</v>
      </c>
      <c r="O7" s="132">
        <f t="shared" si="3"/>
        <v>14164</v>
      </c>
      <c r="P7" s="134">
        <f t="shared" si="4"/>
        <v>1.4072528564331843</v>
      </c>
      <c r="Q7" s="132">
        <v>10065</v>
      </c>
      <c r="R7" s="132">
        <v>433</v>
      </c>
      <c r="S7" s="132">
        <v>4110</v>
      </c>
    </row>
    <row r="8" spans="1:19" ht="15.75" customHeight="1">
      <c r="A8" s="127" t="s">
        <v>5</v>
      </c>
      <c r="B8" s="132">
        <v>0</v>
      </c>
      <c r="C8" s="132">
        <v>6</v>
      </c>
      <c r="D8" s="132">
        <v>26419</v>
      </c>
      <c r="E8" s="133">
        <f t="shared" si="0"/>
        <v>26425</v>
      </c>
      <c r="F8" s="132">
        <v>0</v>
      </c>
      <c r="G8" s="133">
        <v>340</v>
      </c>
      <c r="H8" s="133">
        <v>529</v>
      </c>
      <c r="I8" s="132">
        <v>99</v>
      </c>
      <c r="J8" s="133">
        <f t="shared" si="1"/>
        <v>968</v>
      </c>
      <c r="K8" s="132">
        <v>22</v>
      </c>
      <c r="L8" s="132">
        <v>0</v>
      </c>
      <c r="M8" s="132">
        <f t="shared" si="2"/>
        <v>22</v>
      </c>
      <c r="N8" s="132">
        <v>221</v>
      </c>
      <c r="O8" s="132">
        <f t="shared" si="3"/>
        <v>27636</v>
      </c>
      <c r="P8" s="134">
        <f t="shared" si="4"/>
        <v>2.2073482428115017</v>
      </c>
      <c r="Q8" s="132">
        <v>12520</v>
      </c>
      <c r="R8" s="132">
        <v>321</v>
      </c>
      <c r="S8" s="132">
        <v>3629</v>
      </c>
    </row>
    <row r="9" spans="1:19" ht="15.75" customHeight="1">
      <c r="A9" s="127" t="s">
        <v>7</v>
      </c>
      <c r="B9" s="132">
        <v>456</v>
      </c>
      <c r="C9" s="132">
        <v>5</v>
      </c>
      <c r="D9" s="132">
        <v>12577</v>
      </c>
      <c r="E9" s="133">
        <f t="shared" si="0"/>
        <v>13038</v>
      </c>
      <c r="F9" s="132">
        <v>0</v>
      </c>
      <c r="G9" s="133">
        <v>210</v>
      </c>
      <c r="H9" s="133">
        <v>369</v>
      </c>
      <c r="I9" s="132">
        <v>66</v>
      </c>
      <c r="J9" s="133">
        <f t="shared" si="1"/>
        <v>645</v>
      </c>
      <c r="K9" s="132">
        <v>27</v>
      </c>
      <c r="L9" s="132">
        <v>0</v>
      </c>
      <c r="M9" s="132">
        <f t="shared" si="2"/>
        <v>27</v>
      </c>
      <c r="N9" s="132">
        <v>71</v>
      </c>
      <c r="O9" s="132">
        <f t="shared" si="3"/>
        <v>13781</v>
      </c>
      <c r="P9" s="134">
        <f t="shared" si="4"/>
        <v>0.94132513661202188</v>
      </c>
      <c r="Q9" s="132">
        <v>14640</v>
      </c>
      <c r="R9" s="132">
        <v>1105</v>
      </c>
      <c r="S9" s="132">
        <v>17775</v>
      </c>
    </row>
    <row r="10" spans="1:19" ht="15.75" customHeight="1">
      <c r="A10" s="127" t="s">
        <v>6</v>
      </c>
      <c r="B10" s="132">
        <v>520</v>
      </c>
      <c r="C10" s="132">
        <v>12</v>
      </c>
      <c r="D10" s="132">
        <v>16160</v>
      </c>
      <c r="E10" s="133">
        <f t="shared" si="0"/>
        <v>16692</v>
      </c>
      <c r="F10" s="132">
        <v>0</v>
      </c>
      <c r="G10" s="133">
        <v>170</v>
      </c>
      <c r="H10" s="133">
        <v>690</v>
      </c>
      <c r="I10" s="132">
        <v>70</v>
      </c>
      <c r="J10" s="133">
        <f t="shared" si="1"/>
        <v>930</v>
      </c>
      <c r="K10" s="132">
        <v>64</v>
      </c>
      <c r="L10" s="132">
        <v>0</v>
      </c>
      <c r="M10" s="132">
        <f t="shared" si="2"/>
        <v>64</v>
      </c>
      <c r="N10" s="132">
        <v>48</v>
      </c>
      <c r="O10" s="132">
        <f t="shared" si="3"/>
        <v>17734</v>
      </c>
      <c r="P10" s="134">
        <f t="shared" si="4"/>
        <v>1.3325819056206794</v>
      </c>
      <c r="Q10" s="132">
        <v>13308</v>
      </c>
      <c r="R10" s="132">
        <v>1496</v>
      </c>
      <c r="S10" s="132">
        <v>1100</v>
      </c>
    </row>
    <row r="11" spans="1:19" s="135" customFormat="1" ht="15.75" customHeight="1">
      <c r="B11" s="136"/>
      <c r="C11" s="136"/>
      <c r="D11" s="136"/>
      <c r="E11" s="137"/>
      <c r="F11" s="136"/>
      <c r="G11" s="137"/>
      <c r="H11" s="137"/>
      <c r="I11" s="136"/>
      <c r="J11" s="137"/>
      <c r="K11" s="136"/>
      <c r="L11" s="136"/>
      <c r="M11" s="136"/>
      <c r="N11" s="136"/>
      <c r="O11" s="136"/>
      <c r="P11" s="138"/>
      <c r="Q11" s="136"/>
      <c r="R11" s="136"/>
      <c r="S11" s="136"/>
    </row>
    <row r="12" spans="1:19">
      <c r="A12" s="131" t="s">
        <v>47</v>
      </c>
      <c r="B12" s="128"/>
      <c r="C12" s="128"/>
      <c r="E12" s="133"/>
      <c r="G12" s="133"/>
      <c r="H12" s="133"/>
      <c r="J12" s="133"/>
      <c r="Q12" s="132"/>
    </row>
    <row r="13" spans="1:19" ht="15.75" customHeight="1">
      <c r="A13" s="127" t="s">
        <v>12</v>
      </c>
      <c r="B13" s="132">
        <v>1915</v>
      </c>
      <c r="C13" s="132">
        <v>0</v>
      </c>
      <c r="D13" s="132">
        <v>72615</v>
      </c>
      <c r="E13" s="133">
        <f t="shared" si="0"/>
        <v>74530</v>
      </c>
      <c r="F13" s="132">
        <v>0</v>
      </c>
      <c r="G13" s="133">
        <v>2450</v>
      </c>
      <c r="H13" s="133">
        <v>2138</v>
      </c>
      <c r="I13" s="132">
        <v>33</v>
      </c>
      <c r="J13" s="133">
        <f t="shared" si="1"/>
        <v>4621</v>
      </c>
      <c r="K13" s="132">
        <v>141</v>
      </c>
      <c r="L13" s="132">
        <v>0</v>
      </c>
      <c r="M13" s="132">
        <f t="shared" si="2"/>
        <v>141</v>
      </c>
      <c r="N13" s="132">
        <v>558</v>
      </c>
      <c r="O13" s="132">
        <f t="shared" si="3"/>
        <v>79850</v>
      </c>
      <c r="P13" s="134">
        <f t="shared" si="4"/>
        <v>2.6521190381294009</v>
      </c>
      <c r="Q13" s="132">
        <v>30108</v>
      </c>
      <c r="R13" s="132">
        <v>4933</v>
      </c>
      <c r="S13" s="132">
        <v>6433</v>
      </c>
    </row>
    <row r="14" spans="1:19" ht="15.75" customHeight="1">
      <c r="A14" s="127" t="s">
        <v>9</v>
      </c>
      <c r="B14" s="132">
        <v>335</v>
      </c>
      <c r="C14" s="132">
        <v>10</v>
      </c>
      <c r="D14" s="132">
        <v>48865</v>
      </c>
      <c r="E14" s="133">
        <f t="shared" si="0"/>
        <v>49210</v>
      </c>
      <c r="F14" s="132">
        <v>0</v>
      </c>
      <c r="G14" s="133">
        <v>477</v>
      </c>
      <c r="H14" s="133">
        <v>1231</v>
      </c>
      <c r="I14" s="132">
        <v>33</v>
      </c>
      <c r="J14" s="133">
        <f t="shared" si="1"/>
        <v>1741</v>
      </c>
      <c r="K14" s="132">
        <v>58</v>
      </c>
      <c r="L14" s="132">
        <v>0</v>
      </c>
      <c r="M14" s="132">
        <f t="shared" si="2"/>
        <v>58</v>
      </c>
      <c r="N14" s="132">
        <v>655</v>
      </c>
      <c r="O14" s="132">
        <f t="shared" si="3"/>
        <v>51664</v>
      </c>
      <c r="P14" s="134">
        <f t="shared" si="4"/>
        <v>2.2523323742261749</v>
      </c>
      <c r="Q14" s="132">
        <v>22938</v>
      </c>
      <c r="R14" s="132">
        <v>798</v>
      </c>
      <c r="S14" s="132">
        <v>14</v>
      </c>
    </row>
    <row r="15" spans="1:19" ht="15.75" customHeight="1">
      <c r="A15" s="127" t="s">
        <v>13</v>
      </c>
      <c r="B15" s="132">
        <v>1541</v>
      </c>
      <c r="C15" s="132">
        <v>5</v>
      </c>
      <c r="D15" s="132">
        <v>53932</v>
      </c>
      <c r="E15" s="133">
        <f t="shared" si="0"/>
        <v>55478</v>
      </c>
      <c r="F15" s="132">
        <v>161</v>
      </c>
      <c r="G15" s="133">
        <v>470</v>
      </c>
      <c r="H15" s="133">
        <v>1098</v>
      </c>
      <c r="I15" s="132">
        <v>198</v>
      </c>
      <c r="J15" s="133">
        <f t="shared" si="1"/>
        <v>1927</v>
      </c>
      <c r="K15" s="132">
        <v>74</v>
      </c>
      <c r="L15" s="132">
        <v>0</v>
      </c>
      <c r="M15" s="132">
        <f t="shared" si="2"/>
        <v>74</v>
      </c>
      <c r="N15" s="132">
        <v>152</v>
      </c>
      <c r="O15" s="132">
        <f t="shared" si="3"/>
        <v>57631</v>
      </c>
      <c r="P15" s="134">
        <f t="shared" si="4"/>
        <v>1.7722799680177133</v>
      </c>
      <c r="Q15" s="132">
        <v>32518</v>
      </c>
      <c r="R15" s="132">
        <v>1547</v>
      </c>
      <c r="S15" s="132">
        <v>2068</v>
      </c>
    </row>
    <row r="16" spans="1:19" ht="15.75" customHeight="1">
      <c r="A16" s="127" t="s">
        <v>11</v>
      </c>
      <c r="B16" s="132">
        <v>0</v>
      </c>
      <c r="C16" s="132">
        <v>0</v>
      </c>
      <c r="D16" s="132">
        <v>0</v>
      </c>
      <c r="E16" s="133">
        <v>29096</v>
      </c>
      <c r="F16" s="132">
        <v>0</v>
      </c>
      <c r="G16" s="133">
        <v>514</v>
      </c>
      <c r="H16" s="132">
        <v>214</v>
      </c>
      <c r="I16" s="132">
        <v>33</v>
      </c>
      <c r="J16" s="133">
        <f t="shared" si="1"/>
        <v>761</v>
      </c>
      <c r="K16" s="132">
        <v>62</v>
      </c>
      <c r="L16" s="132">
        <v>1</v>
      </c>
      <c r="M16" s="132">
        <f t="shared" si="2"/>
        <v>63</v>
      </c>
      <c r="N16" s="132">
        <v>0</v>
      </c>
      <c r="O16" s="132">
        <f t="shared" si="3"/>
        <v>29920</v>
      </c>
      <c r="P16" s="134">
        <f t="shared" si="4"/>
        <v>1.0492355169027914</v>
      </c>
      <c r="Q16" s="132">
        <v>28516</v>
      </c>
      <c r="R16" s="132">
        <v>710</v>
      </c>
      <c r="S16" s="132">
        <v>11951</v>
      </c>
    </row>
    <row r="17" spans="1:19" ht="15.75" customHeight="1">
      <c r="A17" s="127" t="s">
        <v>14</v>
      </c>
      <c r="B17" s="132">
        <v>1424</v>
      </c>
      <c r="C17" s="132">
        <v>11</v>
      </c>
      <c r="D17" s="132">
        <v>57185</v>
      </c>
      <c r="E17" s="133">
        <f t="shared" si="0"/>
        <v>58620</v>
      </c>
      <c r="F17" s="132">
        <v>32</v>
      </c>
      <c r="G17" s="133">
        <v>1029</v>
      </c>
      <c r="H17" s="132">
        <v>514</v>
      </c>
      <c r="I17" s="132">
        <v>165</v>
      </c>
      <c r="J17" s="133">
        <f t="shared" si="1"/>
        <v>1740</v>
      </c>
      <c r="K17" s="132">
        <v>93</v>
      </c>
      <c r="L17" s="132">
        <v>0</v>
      </c>
      <c r="M17" s="132">
        <f t="shared" si="2"/>
        <v>93</v>
      </c>
      <c r="N17" s="132">
        <v>0</v>
      </c>
      <c r="O17" s="132">
        <f t="shared" si="3"/>
        <v>60453</v>
      </c>
      <c r="P17" s="134">
        <f t="shared" si="4"/>
        <v>1.7816976127320956</v>
      </c>
      <c r="Q17" s="132">
        <v>33930</v>
      </c>
      <c r="R17" s="132">
        <v>2758</v>
      </c>
      <c r="S17" s="132">
        <v>16067</v>
      </c>
    </row>
    <row r="18" spans="1:19" ht="15.75" customHeight="1">
      <c r="A18" s="127" t="s">
        <v>10</v>
      </c>
      <c r="B18" s="132">
        <v>243</v>
      </c>
      <c r="C18" s="132">
        <v>55</v>
      </c>
      <c r="D18" s="132">
        <v>63865</v>
      </c>
      <c r="E18" s="133">
        <f t="shared" si="0"/>
        <v>64163</v>
      </c>
      <c r="F18" s="132">
        <v>0</v>
      </c>
      <c r="G18" s="133">
        <v>1093</v>
      </c>
      <c r="H18" s="132">
        <v>1549</v>
      </c>
      <c r="I18" s="132">
        <v>66</v>
      </c>
      <c r="J18" s="133">
        <f t="shared" si="1"/>
        <v>2708</v>
      </c>
      <c r="K18" s="132">
        <v>62</v>
      </c>
      <c r="L18" s="132">
        <v>0</v>
      </c>
      <c r="M18" s="132">
        <f t="shared" si="2"/>
        <v>62</v>
      </c>
      <c r="N18" s="132">
        <v>101</v>
      </c>
      <c r="O18" s="132">
        <f t="shared" si="3"/>
        <v>67034</v>
      </c>
      <c r="P18" s="134">
        <f t="shared" si="4"/>
        <v>2.6000310294003568</v>
      </c>
      <c r="Q18" s="132">
        <v>25782</v>
      </c>
      <c r="R18" s="132">
        <v>2721</v>
      </c>
      <c r="S18" s="132">
        <v>887</v>
      </c>
    </row>
    <row r="19" spans="1:19" ht="15.75" customHeight="1">
      <c r="A19" s="127" t="s">
        <v>8</v>
      </c>
      <c r="B19" s="132">
        <v>509</v>
      </c>
      <c r="C19" s="132">
        <v>0</v>
      </c>
      <c r="D19" s="132">
        <v>27778</v>
      </c>
      <c r="E19" s="133">
        <f t="shared" si="0"/>
        <v>28287</v>
      </c>
      <c r="F19" s="132">
        <v>0</v>
      </c>
      <c r="G19" s="133">
        <v>691</v>
      </c>
      <c r="H19" s="132">
        <v>1320</v>
      </c>
      <c r="I19" s="132">
        <v>6</v>
      </c>
      <c r="J19" s="133">
        <f t="shared" si="1"/>
        <v>2017</v>
      </c>
      <c r="K19" s="132">
        <v>735</v>
      </c>
      <c r="L19" s="132">
        <v>2</v>
      </c>
      <c r="M19" s="132">
        <f t="shared" si="2"/>
        <v>737</v>
      </c>
      <c r="N19" s="132">
        <v>170</v>
      </c>
      <c r="O19" s="132">
        <f t="shared" si="3"/>
        <v>31211</v>
      </c>
      <c r="P19" s="134">
        <f t="shared" si="4"/>
        <v>1.4727032510734677</v>
      </c>
      <c r="Q19" s="132">
        <v>21193</v>
      </c>
      <c r="R19" s="132">
        <v>1909</v>
      </c>
      <c r="S19" s="132">
        <v>65</v>
      </c>
    </row>
    <row r="20" spans="1:19" s="135" customFormat="1" ht="15.75" customHeight="1">
      <c r="B20" s="136"/>
      <c r="C20" s="136"/>
      <c r="D20" s="136"/>
      <c r="E20" s="137"/>
      <c r="F20" s="136"/>
      <c r="G20" s="137"/>
      <c r="H20" s="136"/>
      <c r="I20" s="136"/>
      <c r="J20" s="137"/>
      <c r="K20" s="136"/>
      <c r="L20" s="136"/>
      <c r="M20" s="136"/>
      <c r="N20" s="136"/>
      <c r="O20" s="136"/>
      <c r="P20" s="138"/>
      <c r="Q20" s="136"/>
      <c r="R20" s="136"/>
      <c r="S20" s="136"/>
    </row>
    <row r="21" spans="1:19">
      <c r="A21" s="131" t="s">
        <v>48</v>
      </c>
      <c r="B21" s="128"/>
      <c r="C21" s="128"/>
      <c r="E21" s="133"/>
      <c r="G21" s="133"/>
      <c r="J21" s="133"/>
      <c r="Q21" s="132"/>
    </row>
    <row r="22" spans="1:19" ht="15.75" customHeight="1">
      <c r="A22" s="127" t="s">
        <v>22</v>
      </c>
      <c r="B22" s="132">
        <v>4692</v>
      </c>
      <c r="C22" s="132">
        <v>7</v>
      </c>
      <c r="D22" s="132">
        <v>90470</v>
      </c>
      <c r="E22" s="133">
        <f t="shared" si="0"/>
        <v>95169</v>
      </c>
      <c r="F22" s="132">
        <v>0</v>
      </c>
      <c r="G22" s="133">
        <v>2373</v>
      </c>
      <c r="H22" s="132">
        <v>3422</v>
      </c>
      <c r="I22" s="132">
        <v>198</v>
      </c>
      <c r="J22" s="133">
        <f t="shared" si="1"/>
        <v>5993</v>
      </c>
      <c r="K22" s="132">
        <v>190</v>
      </c>
      <c r="L22" s="132">
        <v>0</v>
      </c>
      <c r="M22" s="132">
        <f t="shared" si="2"/>
        <v>190</v>
      </c>
      <c r="N22" s="132">
        <v>14</v>
      </c>
      <c r="O22" s="132">
        <v>101168</v>
      </c>
      <c r="P22" s="134">
        <f t="shared" si="4"/>
        <v>2.5194371809239198</v>
      </c>
      <c r="Q22" s="132">
        <v>40155</v>
      </c>
      <c r="R22" s="132">
        <v>3236</v>
      </c>
      <c r="S22" s="132">
        <v>3995</v>
      </c>
    </row>
    <row r="23" spans="1:19" ht="15.75" customHeight="1">
      <c r="A23" s="127" t="s">
        <v>19</v>
      </c>
      <c r="B23" s="132">
        <v>0</v>
      </c>
      <c r="C23" s="132">
        <v>0</v>
      </c>
      <c r="D23" s="132">
        <v>0</v>
      </c>
      <c r="E23" s="133">
        <v>94277</v>
      </c>
      <c r="F23" s="132">
        <v>0</v>
      </c>
      <c r="G23" s="133">
        <v>2203</v>
      </c>
      <c r="H23" s="132">
        <v>3519</v>
      </c>
      <c r="I23" s="132">
        <v>145</v>
      </c>
      <c r="J23" s="133">
        <f t="shared" si="1"/>
        <v>5867</v>
      </c>
      <c r="K23" s="132">
        <v>44</v>
      </c>
      <c r="L23" s="132">
        <v>0</v>
      </c>
      <c r="M23" s="132">
        <f t="shared" si="2"/>
        <v>44</v>
      </c>
      <c r="N23" s="132">
        <v>19</v>
      </c>
      <c r="O23" s="132">
        <f t="shared" si="3"/>
        <v>100207</v>
      </c>
      <c r="P23" s="134">
        <f t="shared" si="4"/>
        <v>2.5973147404162669</v>
      </c>
      <c r="Q23" s="132">
        <v>38581</v>
      </c>
      <c r="R23" s="132">
        <v>6119</v>
      </c>
      <c r="S23" s="132">
        <v>0</v>
      </c>
    </row>
    <row r="24" spans="1:19" ht="15.75" customHeight="1">
      <c r="A24" s="127" t="s">
        <v>16</v>
      </c>
      <c r="B24" s="132">
        <v>738</v>
      </c>
      <c r="C24" s="132">
        <v>0</v>
      </c>
      <c r="D24" s="132">
        <v>90893</v>
      </c>
      <c r="E24" s="133">
        <f t="shared" si="0"/>
        <v>91631</v>
      </c>
      <c r="F24" s="132">
        <v>0</v>
      </c>
      <c r="G24" s="133">
        <v>2195</v>
      </c>
      <c r="H24" s="132">
        <v>2562</v>
      </c>
      <c r="I24" s="132">
        <v>264</v>
      </c>
      <c r="J24" s="133">
        <f t="shared" si="1"/>
        <v>5021</v>
      </c>
      <c r="K24" s="132">
        <v>229</v>
      </c>
      <c r="L24" s="132">
        <v>0</v>
      </c>
      <c r="M24" s="132">
        <v>229</v>
      </c>
      <c r="N24" s="132">
        <v>33</v>
      </c>
      <c r="O24" s="132">
        <f t="shared" si="3"/>
        <v>96914</v>
      </c>
      <c r="P24" s="134">
        <f t="shared" si="4"/>
        <v>2.676442971554819</v>
      </c>
      <c r="Q24" s="132">
        <v>36210</v>
      </c>
      <c r="R24" s="132">
        <v>7757</v>
      </c>
      <c r="S24" s="132">
        <v>309</v>
      </c>
    </row>
    <row r="25" spans="1:19" ht="15.75" customHeight="1">
      <c r="A25" s="127" t="s">
        <v>18</v>
      </c>
      <c r="B25" s="132">
        <v>1107</v>
      </c>
      <c r="C25" s="132">
        <v>84</v>
      </c>
      <c r="D25" s="132">
        <v>85464</v>
      </c>
      <c r="E25" s="133">
        <f t="shared" si="0"/>
        <v>86655</v>
      </c>
      <c r="F25" s="132">
        <v>0</v>
      </c>
      <c r="G25" s="133">
        <v>488</v>
      </c>
      <c r="H25" s="132">
        <v>39</v>
      </c>
      <c r="I25" s="132">
        <v>40</v>
      </c>
      <c r="J25" s="133">
        <f t="shared" si="1"/>
        <v>567</v>
      </c>
      <c r="K25" s="132">
        <v>170</v>
      </c>
      <c r="L25" s="132">
        <v>0</v>
      </c>
      <c r="M25" s="132">
        <f t="shared" si="2"/>
        <v>170</v>
      </c>
      <c r="N25" s="132">
        <v>838</v>
      </c>
      <c r="O25" s="132">
        <f t="shared" si="3"/>
        <v>88230</v>
      </c>
      <c r="P25" s="134">
        <f t="shared" si="4"/>
        <v>2.3644013291885519</v>
      </c>
      <c r="Q25" s="132">
        <v>37316</v>
      </c>
      <c r="R25" s="132">
        <v>2317</v>
      </c>
      <c r="S25" s="132">
        <v>2917</v>
      </c>
    </row>
    <row r="26" spans="1:19" ht="15.75" customHeight="1">
      <c r="A26" s="127" t="s">
        <v>24</v>
      </c>
      <c r="B26" s="132">
        <v>2483</v>
      </c>
      <c r="C26" s="132">
        <v>0</v>
      </c>
      <c r="D26" s="132">
        <v>98706</v>
      </c>
      <c r="E26" s="133">
        <f t="shared" si="0"/>
        <v>101189</v>
      </c>
      <c r="F26" s="132">
        <v>0</v>
      </c>
      <c r="G26" s="133">
        <v>4785</v>
      </c>
      <c r="H26" s="132">
        <v>4911</v>
      </c>
      <c r="I26" s="132">
        <f>(4*33)</f>
        <v>132</v>
      </c>
      <c r="J26" s="133">
        <f>SUM(F26:I26)</f>
        <v>9828</v>
      </c>
      <c r="K26" s="132">
        <v>160</v>
      </c>
      <c r="L26" s="132">
        <v>0</v>
      </c>
      <c r="M26" s="132">
        <v>160</v>
      </c>
      <c r="N26" s="132">
        <v>1438</v>
      </c>
      <c r="O26" s="132">
        <f t="shared" si="3"/>
        <v>112615</v>
      </c>
      <c r="P26" s="134">
        <f t="shared" si="4"/>
        <v>2.5576298516953964</v>
      </c>
      <c r="Q26" s="132">
        <v>44031</v>
      </c>
      <c r="R26" s="132">
        <v>7986</v>
      </c>
      <c r="S26" s="132">
        <v>2692</v>
      </c>
    </row>
    <row r="27" spans="1:19" ht="15.75" customHeight="1">
      <c r="A27" s="127" t="s">
        <v>20</v>
      </c>
      <c r="B27" s="132">
        <v>1583</v>
      </c>
      <c r="C27" s="132">
        <v>88</v>
      </c>
      <c r="D27" s="132">
        <v>46368</v>
      </c>
      <c r="E27" s="133">
        <f t="shared" si="0"/>
        <v>48039</v>
      </c>
      <c r="F27" s="132">
        <v>0</v>
      </c>
      <c r="G27" s="133">
        <v>747</v>
      </c>
      <c r="H27" s="132">
        <v>1428</v>
      </c>
      <c r="I27" s="132">
        <v>99</v>
      </c>
      <c r="J27" s="133">
        <f t="shared" si="1"/>
        <v>2274</v>
      </c>
      <c r="K27" s="132">
        <v>148</v>
      </c>
      <c r="L27" s="132">
        <v>0</v>
      </c>
      <c r="M27" s="132">
        <f t="shared" si="2"/>
        <v>148</v>
      </c>
      <c r="N27" s="132">
        <v>650</v>
      </c>
      <c r="O27" s="132">
        <f t="shared" si="3"/>
        <v>51111</v>
      </c>
      <c r="P27" s="134">
        <f t="shared" si="4"/>
        <v>1.2625611382836817</v>
      </c>
      <c r="Q27" s="132">
        <v>40482</v>
      </c>
      <c r="R27" s="132">
        <v>6617</v>
      </c>
      <c r="S27" s="132">
        <v>1713</v>
      </c>
    </row>
    <row r="28" spans="1:19" ht="15.75" customHeight="1">
      <c r="A28" s="127" t="s">
        <v>15</v>
      </c>
      <c r="B28" s="132">
        <v>280</v>
      </c>
      <c r="C28" s="132">
        <v>0</v>
      </c>
      <c r="D28" s="132">
        <v>31020</v>
      </c>
      <c r="E28" s="133">
        <f t="shared" si="0"/>
        <v>31300</v>
      </c>
      <c r="F28" s="132">
        <v>0</v>
      </c>
      <c r="G28" s="133">
        <v>371</v>
      </c>
      <c r="H28" s="132">
        <v>83</v>
      </c>
      <c r="I28" s="132">
        <v>99</v>
      </c>
      <c r="J28" s="133">
        <f t="shared" si="1"/>
        <v>553</v>
      </c>
      <c r="K28" s="132">
        <v>73</v>
      </c>
      <c r="L28" s="132">
        <v>0</v>
      </c>
      <c r="M28" s="132">
        <f t="shared" si="2"/>
        <v>73</v>
      </c>
      <c r="N28" s="132">
        <v>0</v>
      </c>
      <c r="O28" s="132">
        <f t="shared" si="3"/>
        <v>31926</v>
      </c>
      <c r="P28" s="134">
        <f t="shared" si="4"/>
        <v>0.9036768660307396</v>
      </c>
      <c r="Q28" s="132">
        <v>35329</v>
      </c>
      <c r="R28" s="132">
        <v>752</v>
      </c>
      <c r="S28" s="132">
        <v>108</v>
      </c>
    </row>
    <row r="29" spans="1:19" ht="15.75" customHeight="1">
      <c r="A29" s="127" t="s">
        <v>372</v>
      </c>
      <c r="B29" s="132">
        <v>3244</v>
      </c>
      <c r="C29" s="132">
        <v>0</v>
      </c>
      <c r="D29" s="132">
        <v>97252</v>
      </c>
      <c r="E29" s="133">
        <f>SUM(B29:D29)</f>
        <v>100496</v>
      </c>
      <c r="F29" s="132">
        <v>0</v>
      </c>
      <c r="G29" s="133">
        <v>770</v>
      </c>
      <c r="H29" s="132">
        <v>1403</v>
      </c>
      <c r="I29" s="132">
        <v>99</v>
      </c>
      <c r="J29" s="133">
        <f>SUM(F29:I29)</f>
        <v>2272</v>
      </c>
      <c r="K29" s="132">
        <v>100</v>
      </c>
      <c r="L29" s="132">
        <v>0</v>
      </c>
      <c r="M29" s="132">
        <f>SUM(K29:L29)</f>
        <v>100</v>
      </c>
      <c r="N29" s="132">
        <v>1811</v>
      </c>
      <c r="O29" s="132">
        <f>E29+J29+M29+N29</f>
        <v>104679</v>
      </c>
      <c r="P29" s="134">
        <f>(O29/Q29)</f>
        <v>2.3664827960392461</v>
      </c>
      <c r="Q29" s="132">
        <v>44234</v>
      </c>
      <c r="R29" s="132">
        <v>7114</v>
      </c>
      <c r="S29" s="132">
        <v>7180</v>
      </c>
    </row>
    <row r="30" spans="1:19" ht="15.75" customHeight="1">
      <c r="A30" s="127" t="s">
        <v>25</v>
      </c>
      <c r="B30" s="132">
        <v>2860</v>
      </c>
      <c r="C30" s="132">
        <v>0</v>
      </c>
      <c r="D30" s="132">
        <v>98923</v>
      </c>
      <c r="E30" s="133">
        <f t="shared" si="0"/>
        <v>101783</v>
      </c>
      <c r="F30" s="132">
        <v>0</v>
      </c>
      <c r="G30" s="133">
        <v>1452</v>
      </c>
      <c r="H30" s="132">
        <v>1943</v>
      </c>
      <c r="I30" s="132">
        <v>33</v>
      </c>
      <c r="J30" s="133">
        <f t="shared" si="1"/>
        <v>3428</v>
      </c>
      <c r="K30" s="132">
        <v>94</v>
      </c>
      <c r="L30" s="132">
        <v>0</v>
      </c>
      <c r="M30" s="132">
        <f t="shared" si="2"/>
        <v>94</v>
      </c>
      <c r="N30" s="132">
        <v>1157</v>
      </c>
      <c r="O30" s="132">
        <f t="shared" si="3"/>
        <v>106462</v>
      </c>
      <c r="P30" s="134">
        <f t="shared" si="4"/>
        <v>2.1305609477876284</v>
      </c>
      <c r="Q30" s="132">
        <v>49969</v>
      </c>
      <c r="R30" s="132">
        <v>6002</v>
      </c>
      <c r="S30" s="132">
        <v>2777</v>
      </c>
    </row>
    <row r="31" spans="1:19" ht="15.75" customHeight="1">
      <c r="A31" s="127" t="s">
        <v>17</v>
      </c>
      <c r="B31" s="132">
        <v>353</v>
      </c>
      <c r="C31" s="132">
        <v>0</v>
      </c>
      <c r="D31" s="132">
        <v>64933</v>
      </c>
      <c r="E31" s="133">
        <f t="shared" si="0"/>
        <v>65286</v>
      </c>
      <c r="F31" s="132">
        <v>0</v>
      </c>
      <c r="G31" s="133">
        <v>490</v>
      </c>
      <c r="H31" s="132">
        <v>1508</v>
      </c>
      <c r="I31" s="132">
        <v>66</v>
      </c>
      <c r="J31" s="133">
        <f t="shared" si="1"/>
        <v>2064</v>
      </c>
      <c r="K31" s="132">
        <v>96</v>
      </c>
      <c r="L31" s="132">
        <v>0</v>
      </c>
      <c r="M31" s="132">
        <f t="shared" si="2"/>
        <v>96</v>
      </c>
      <c r="N31" s="132">
        <v>0</v>
      </c>
      <c r="O31" s="132">
        <f t="shared" si="3"/>
        <v>67446</v>
      </c>
      <c r="P31" s="134">
        <f t="shared" si="4"/>
        <v>1.8502688467025128</v>
      </c>
      <c r="Q31" s="132">
        <v>36452</v>
      </c>
      <c r="R31" s="132">
        <v>2821</v>
      </c>
      <c r="S31" s="132">
        <v>1383</v>
      </c>
    </row>
    <row r="32" spans="1:19" ht="15.75" customHeight="1">
      <c r="A32" s="127" t="s">
        <v>21</v>
      </c>
      <c r="B32" s="132">
        <v>2874</v>
      </c>
      <c r="C32" s="132">
        <v>0</v>
      </c>
      <c r="D32" s="132">
        <v>48223</v>
      </c>
      <c r="E32" s="133">
        <f t="shared" si="0"/>
        <v>51097</v>
      </c>
      <c r="F32" s="132">
        <v>0</v>
      </c>
      <c r="G32" s="133">
        <v>340</v>
      </c>
      <c r="H32" s="132">
        <v>468</v>
      </c>
      <c r="I32" s="132">
        <v>99</v>
      </c>
      <c r="J32" s="133">
        <f t="shared" si="1"/>
        <v>907</v>
      </c>
      <c r="K32" s="132">
        <v>128</v>
      </c>
      <c r="L32" s="132">
        <v>0</v>
      </c>
      <c r="M32" s="132">
        <f t="shared" si="2"/>
        <v>128</v>
      </c>
      <c r="N32" s="132">
        <v>6</v>
      </c>
      <c r="O32" s="132">
        <f t="shared" si="3"/>
        <v>52138</v>
      </c>
      <c r="P32" s="134">
        <f t="shared" si="4"/>
        <v>1.330084951146713</v>
      </c>
      <c r="Q32" s="132">
        <v>39199</v>
      </c>
      <c r="R32" s="132">
        <v>6911</v>
      </c>
      <c r="S32" s="132">
        <v>8338</v>
      </c>
    </row>
    <row r="33" spans="1:19" ht="15.75" customHeight="1">
      <c r="A33" s="127" t="s">
        <v>23</v>
      </c>
      <c r="B33" s="132">
        <v>3233</v>
      </c>
      <c r="C33" s="132">
        <v>0</v>
      </c>
      <c r="D33" s="132">
        <v>65532</v>
      </c>
      <c r="E33" s="133">
        <f t="shared" si="0"/>
        <v>68765</v>
      </c>
      <c r="F33" s="132">
        <v>0</v>
      </c>
      <c r="G33" s="133">
        <v>1654</v>
      </c>
      <c r="H33" s="132">
        <v>932</v>
      </c>
      <c r="I33" s="132">
        <v>99</v>
      </c>
      <c r="J33" s="133">
        <f t="shared" si="1"/>
        <v>2685</v>
      </c>
      <c r="K33" s="132">
        <v>151</v>
      </c>
      <c r="L33" s="132">
        <v>0</v>
      </c>
      <c r="M33" s="132">
        <v>14</v>
      </c>
      <c r="N33" s="132">
        <v>807</v>
      </c>
      <c r="O33" s="132">
        <f t="shared" si="3"/>
        <v>72271</v>
      </c>
      <c r="P33" s="134">
        <f t="shared" si="4"/>
        <v>1.7090999385139289</v>
      </c>
      <c r="Q33" s="132">
        <v>42286</v>
      </c>
      <c r="R33" s="132">
        <v>4885</v>
      </c>
      <c r="S33" s="132">
        <v>2012</v>
      </c>
    </row>
    <row r="34" spans="1:19" ht="15.75" customHeight="1">
      <c r="A34" s="127" t="s">
        <v>26</v>
      </c>
      <c r="B34" s="132">
        <v>9669</v>
      </c>
      <c r="C34" s="132">
        <v>87</v>
      </c>
      <c r="D34" s="132">
        <v>104209</v>
      </c>
      <c r="E34" s="133">
        <f t="shared" si="0"/>
        <v>113965</v>
      </c>
      <c r="F34" s="132">
        <v>201</v>
      </c>
      <c r="G34" s="133">
        <v>4478</v>
      </c>
      <c r="H34" s="132">
        <v>8417</v>
      </c>
      <c r="I34" s="132">
        <v>42</v>
      </c>
      <c r="J34" s="133">
        <f t="shared" si="1"/>
        <v>13138</v>
      </c>
      <c r="K34" s="132">
        <v>169</v>
      </c>
      <c r="L34" s="132">
        <v>0</v>
      </c>
      <c r="M34" s="132">
        <v>169</v>
      </c>
      <c r="N34" s="132">
        <v>2300</v>
      </c>
      <c r="O34" s="132">
        <f t="shared" si="3"/>
        <v>129572</v>
      </c>
      <c r="P34" s="134">
        <f t="shared" si="4"/>
        <v>2.6259449161988528</v>
      </c>
      <c r="Q34" s="132">
        <v>49343</v>
      </c>
      <c r="R34" s="132">
        <v>9561</v>
      </c>
      <c r="S34" s="132">
        <v>2342</v>
      </c>
    </row>
    <row r="35" spans="1:19" s="135" customFormat="1" ht="15.75" customHeight="1">
      <c r="B35" s="136"/>
      <c r="C35" s="136"/>
      <c r="D35" s="136"/>
      <c r="E35" s="137"/>
      <c r="F35" s="136"/>
      <c r="G35" s="137"/>
      <c r="H35" s="136"/>
      <c r="I35" s="136"/>
      <c r="J35" s="137"/>
      <c r="K35" s="136"/>
      <c r="L35" s="136"/>
      <c r="M35" s="136"/>
      <c r="N35" s="136"/>
      <c r="O35" s="136"/>
      <c r="P35" s="138"/>
      <c r="Q35" s="136"/>
      <c r="R35" s="136"/>
      <c r="S35" s="136"/>
    </row>
    <row r="36" spans="1:19" ht="15.75" customHeight="1">
      <c r="A36" s="131" t="s">
        <v>49</v>
      </c>
      <c r="B36" s="128"/>
      <c r="C36" s="128"/>
      <c r="E36" s="133"/>
      <c r="G36" s="133"/>
      <c r="J36" s="133"/>
      <c r="Q36" s="132"/>
    </row>
    <row r="37" spans="1:19" ht="15.75" customHeight="1">
      <c r="A37" s="127" t="s">
        <v>30</v>
      </c>
      <c r="B37" s="132">
        <v>8887</v>
      </c>
      <c r="C37" s="132">
        <v>0</v>
      </c>
      <c r="D37" s="132">
        <v>85315</v>
      </c>
      <c r="E37" s="133">
        <f t="shared" si="0"/>
        <v>94202</v>
      </c>
      <c r="F37" s="132">
        <v>0</v>
      </c>
      <c r="G37" s="133">
        <v>1418</v>
      </c>
      <c r="H37" s="132">
        <v>899</v>
      </c>
      <c r="I37" s="132">
        <v>206</v>
      </c>
      <c r="J37" s="133">
        <f t="shared" si="1"/>
        <v>2523</v>
      </c>
      <c r="K37" s="132">
        <v>131</v>
      </c>
      <c r="L37" s="132">
        <v>0</v>
      </c>
      <c r="M37" s="132">
        <f t="shared" si="2"/>
        <v>131</v>
      </c>
      <c r="N37" s="132">
        <v>0</v>
      </c>
      <c r="O37" s="132">
        <f t="shared" si="3"/>
        <v>96856</v>
      </c>
      <c r="P37" s="134">
        <f t="shared" si="4"/>
        <v>1.5895491769648631</v>
      </c>
      <c r="Q37" s="132">
        <v>60933</v>
      </c>
      <c r="R37" s="132">
        <v>4303</v>
      </c>
      <c r="S37" s="132">
        <v>6342</v>
      </c>
    </row>
    <row r="38" spans="1:19" ht="15.75" customHeight="1">
      <c r="A38" s="127" t="s">
        <v>29</v>
      </c>
      <c r="B38" s="132">
        <v>4657</v>
      </c>
      <c r="C38" s="132">
        <v>20</v>
      </c>
      <c r="D38" s="132">
        <v>116622</v>
      </c>
      <c r="E38" s="133">
        <f t="shared" si="0"/>
        <v>121299</v>
      </c>
      <c r="F38" s="132">
        <v>0</v>
      </c>
      <c r="G38" s="133">
        <v>1624</v>
      </c>
      <c r="H38" s="132">
        <v>3094</v>
      </c>
      <c r="I38" s="132">
        <v>168</v>
      </c>
      <c r="J38" s="133">
        <f t="shared" si="1"/>
        <v>4886</v>
      </c>
      <c r="K38" s="132">
        <v>191</v>
      </c>
      <c r="L38" s="132">
        <v>0</v>
      </c>
      <c r="M38" s="132">
        <f t="shared" si="2"/>
        <v>191</v>
      </c>
      <c r="N38" s="132">
        <v>36</v>
      </c>
      <c r="O38" s="132">
        <f t="shared" si="3"/>
        <v>126412</v>
      </c>
      <c r="P38" s="134">
        <f t="shared" si="4"/>
        <v>2.0603709619584705</v>
      </c>
      <c r="Q38" s="132">
        <v>61354</v>
      </c>
      <c r="R38" s="132">
        <v>9017</v>
      </c>
      <c r="S38" s="132">
        <v>5759</v>
      </c>
    </row>
    <row r="39" spans="1:19" ht="15.75" customHeight="1">
      <c r="A39" s="127" t="s">
        <v>32</v>
      </c>
      <c r="B39" s="132">
        <v>2312</v>
      </c>
      <c r="C39" s="132">
        <v>28</v>
      </c>
      <c r="D39" s="132">
        <v>111008</v>
      </c>
      <c r="E39" s="133">
        <f t="shared" si="0"/>
        <v>113348</v>
      </c>
      <c r="F39" s="132">
        <v>0</v>
      </c>
      <c r="G39" s="133">
        <v>2051</v>
      </c>
      <c r="H39" s="132">
        <v>1587</v>
      </c>
      <c r="I39" s="132">
        <v>102</v>
      </c>
      <c r="J39" s="133">
        <f t="shared" si="1"/>
        <v>3740</v>
      </c>
      <c r="K39" s="132">
        <v>116</v>
      </c>
      <c r="L39" s="132">
        <v>9</v>
      </c>
      <c r="M39" s="132">
        <f t="shared" si="2"/>
        <v>125</v>
      </c>
      <c r="N39" s="132">
        <v>25</v>
      </c>
      <c r="O39" s="132">
        <f t="shared" si="3"/>
        <v>117238</v>
      </c>
      <c r="P39" s="134">
        <f t="shared" si="4"/>
        <v>1.8166294781207388</v>
      </c>
      <c r="Q39" s="132">
        <v>64536</v>
      </c>
      <c r="R39" s="132">
        <v>7305</v>
      </c>
      <c r="S39" s="132">
        <v>12196</v>
      </c>
    </row>
    <row r="40" spans="1:19" ht="15.75" customHeight="1">
      <c r="A40" s="127" t="s">
        <v>27</v>
      </c>
      <c r="B40" s="132">
        <v>3581</v>
      </c>
      <c r="C40" s="132">
        <v>10</v>
      </c>
      <c r="D40" s="132">
        <v>100230</v>
      </c>
      <c r="E40" s="133">
        <f t="shared" si="0"/>
        <v>103821</v>
      </c>
      <c r="F40" s="132">
        <v>0</v>
      </c>
      <c r="G40" s="133">
        <v>773</v>
      </c>
      <c r="H40" s="132">
        <v>2659</v>
      </c>
      <c r="I40" s="132">
        <v>170</v>
      </c>
      <c r="J40" s="133">
        <f t="shared" si="1"/>
        <v>3602</v>
      </c>
      <c r="K40" s="132">
        <v>161</v>
      </c>
      <c r="L40" s="132">
        <v>0</v>
      </c>
      <c r="M40" s="132">
        <f t="shared" si="2"/>
        <v>161</v>
      </c>
      <c r="N40" s="132">
        <v>943</v>
      </c>
      <c r="O40" s="132">
        <f t="shared" si="3"/>
        <v>108527</v>
      </c>
      <c r="P40" s="134">
        <f t="shared" si="4"/>
        <v>1.960669894493424</v>
      </c>
      <c r="Q40" s="132">
        <v>55352</v>
      </c>
      <c r="R40" s="132">
        <v>5390</v>
      </c>
      <c r="S40" s="132">
        <v>5155</v>
      </c>
    </row>
    <row r="41" spans="1:19" ht="15.75" customHeight="1">
      <c r="A41" s="127" t="s">
        <v>28</v>
      </c>
      <c r="B41" s="132">
        <v>2254</v>
      </c>
      <c r="C41" s="132">
        <v>0</v>
      </c>
      <c r="D41" s="132">
        <v>147966</v>
      </c>
      <c r="E41" s="133">
        <f t="shared" si="0"/>
        <v>150220</v>
      </c>
      <c r="F41" s="132">
        <v>0</v>
      </c>
      <c r="G41" s="133">
        <v>3811</v>
      </c>
      <c r="H41" s="132">
        <v>1289</v>
      </c>
      <c r="I41" s="132">
        <v>396</v>
      </c>
      <c r="J41" s="133">
        <f t="shared" si="1"/>
        <v>5496</v>
      </c>
      <c r="K41" s="132">
        <v>4034</v>
      </c>
      <c r="L41" s="132">
        <v>1</v>
      </c>
      <c r="M41" s="132">
        <f t="shared" si="2"/>
        <v>4035</v>
      </c>
      <c r="N41" s="132">
        <v>0</v>
      </c>
      <c r="O41" s="132">
        <f t="shared" si="3"/>
        <v>159751</v>
      </c>
      <c r="P41" s="134">
        <f t="shared" si="4"/>
        <v>2.7014170725108224</v>
      </c>
      <c r="Q41" s="132">
        <v>59136</v>
      </c>
      <c r="R41" s="132">
        <v>7793</v>
      </c>
      <c r="S41" s="132">
        <v>1634</v>
      </c>
    </row>
    <row r="42" spans="1:19" ht="15.75" customHeight="1">
      <c r="A42" s="127" t="s">
        <v>31</v>
      </c>
      <c r="B42" s="132">
        <v>3007</v>
      </c>
      <c r="C42" s="132">
        <v>0</v>
      </c>
      <c r="D42" s="132">
        <v>250833</v>
      </c>
      <c r="E42" s="133">
        <f t="shared" si="0"/>
        <v>253840</v>
      </c>
      <c r="F42" s="132">
        <v>0</v>
      </c>
      <c r="G42" s="133">
        <v>5261</v>
      </c>
      <c r="H42" s="132">
        <v>1922</v>
      </c>
      <c r="I42" s="132">
        <v>198</v>
      </c>
      <c r="J42" s="133">
        <f t="shared" si="1"/>
        <v>7381</v>
      </c>
      <c r="K42" s="132">
        <v>379</v>
      </c>
      <c r="L42" s="132">
        <v>0</v>
      </c>
      <c r="M42" s="132">
        <f t="shared" si="2"/>
        <v>379</v>
      </c>
      <c r="N42" s="132">
        <v>9398</v>
      </c>
      <c r="O42" s="132">
        <f t="shared" si="3"/>
        <v>270998</v>
      </c>
      <c r="P42" s="134">
        <f t="shared" si="4"/>
        <v>4.3831659307422326</v>
      </c>
      <c r="Q42" s="132">
        <v>61827</v>
      </c>
      <c r="R42" s="132">
        <v>6966</v>
      </c>
      <c r="S42" s="132">
        <v>20444</v>
      </c>
    </row>
    <row r="43" spans="1:19" s="135" customFormat="1" ht="15.75" customHeight="1">
      <c r="B43" s="136"/>
      <c r="C43" s="136"/>
      <c r="D43" s="136"/>
      <c r="E43" s="137"/>
      <c r="F43" s="136"/>
      <c r="G43" s="137"/>
      <c r="H43" s="136"/>
      <c r="I43" s="136"/>
      <c r="J43" s="137"/>
      <c r="K43" s="136"/>
      <c r="L43" s="136"/>
      <c r="M43" s="136"/>
      <c r="N43" s="136"/>
      <c r="O43" s="136"/>
      <c r="P43" s="138"/>
      <c r="Q43" s="136"/>
      <c r="R43" s="136"/>
      <c r="S43" s="136"/>
    </row>
    <row r="44" spans="1:19" ht="15.75" customHeight="1">
      <c r="A44" s="131" t="s">
        <v>50</v>
      </c>
      <c r="B44" s="128"/>
      <c r="C44" s="128"/>
      <c r="E44" s="133"/>
      <c r="G44" s="133"/>
      <c r="J44" s="133"/>
      <c r="Q44" s="132"/>
    </row>
    <row r="45" spans="1:19" ht="15.75" customHeight="1">
      <c r="A45" s="127" t="s">
        <v>35</v>
      </c>
      <c r="B45" s="132">
        <v>2699</v>
      </c>
      <c r="C45" s="132">
        <v>0</v>
      </c>
      <c r="D45" s="132">
        <v>169149</v>
      </c>
      <c r="E45" s="133">
        <f t="shared" si="0"/>
        <v>171848</v>
      </c>
      <c r="F45" s="132">
        <v>0</v>
      </c>
      <c r="G45" s="133">
        <v>4018</v>
      </c>
      <c r="H45" s="132">
        <v>6347</v>
      </c>
      <c r="I45" s="132">
        <v>145</v>
      </c>
      <c r="J45" s="133">
        <f t="shared" si="1"/>
        <v>10510</v>
      </c>
      <c r="K45" s="132">
        <v>187</v>
      </c>
      <c r="L45" s="132">
        <v>0</v>
      </c>
      <c r="M45" s="132">
        <f t="shared" si="2"/>
        <v>187</v>
      </c>
      <c r="N45" s="132">
        <v>0</v>
      </c>
      <c r="O45" s="132">
        <f t="shared" si="3"/>
        <v>182545</v>
      </c>
      <c r="P45" s="134">
        <f t="shared" si="4"/>
        <v>2.3797387495437241</v>
      </c>
      <c r="Q45" s="132">
        <v>76708</v>
      </c>
      <c r="R45" s="132">
        <v>9506</v>
      </c>
      <c r="S45" s="132">
        <v>590</v>
      </c>
    </row>
    <row r="46" spans="1:19" ht="15.75" customHeight="1">
      <c r="A46" s="127" t="s">
        <v>36</v>
      </c>
      <c r="B46" s="132">
        <v>0</v>
      </c>
      <c r="C46" s="132">
        <v>0</v>
      </c>
      <c r="D46" s="132">
        <v>123429</v>
      </c>
      <c r="E46" s="133">
        <f t="shared" si="0"/>
        <v>123429</v>
      </c>
      <c r="F46" s="132">
        <v>0</v>
      </c>
      <c r="G46" s="133">
        <v>5302</v>
      </c>
      <c r="H46" s="132">
        <v>4129</v>
      </c>
      <c r="I46" s="132">
        <v>33</v>
      </c>
      <c r="J46" s="133">
        <f t="shared" si="1"/>
        <v>9464</v>
      </c>
      <c r="K46" s="132">
        <v>234</v>
      </c>
      <c r="L46" s="132">
        <v>0</v>
      </c>
      <c r="M46" s="132">
        <f t="shared" si="2"/>
        <v>234</v>
      </c>
      <c r="N46" s="132">
        <v>43972</v>
      </c>
      <c r="O46" s="132">
        <f t="shared" si="3"/>
        <v>177099</v>
      </c>
      <c r="P46" s="134">
        <f t="shared" si="4"/>
        <v>2.2876869816828997</v>
      </c>
      <c r="Q46" s="132">
        <v>77414</v>
      </c>
      <c r="R46" s="132">
        <v>6680</v>
      </c>
      <c r="S46" s="132">
        <v>1262</v>
      </c>
    </row>
    <row r="47" spans="1:19" ht="15.75" customHeight="1">
      <c r="A47" s="127" t="s">
        <v>33</v>
      </c>
      <c r="B47" s="132">
        <v>2781</v>
      </c>
      <c r="C47" s="132">
        <v>0</v>
      </c>
      <c r="D47" s="132">
        <v>125821</v>
      </c>
      <c r="E47" s="133">
        <f t="shared" si="0"/>
        <v>128602</v>
      </c>
      <c r="F47" s="132">
        <v>0</v>
      </c>
      <c r="G47" s="133">
        <v>1172</v>
      </c>
      <c r="H47" s="132">
        <v>5833</v>
      </c>
      <c r="I47" s="132">
        <v>306</v>
      </c>
      <c r="J47" s="133">
        <f t="shared" si="1"/>
        <v>7311</v>
      </c>
      <c r="K47" s="132">
        <v>276</v>
      </c>
      <c r="L47" s="132">
        <v>1</v>
      </c>
      <c r="M47" s="132">
        <f t="shared" si="2"/>
        <v>277</v>
      </c>
      <c r="N47" s="132">
        <v>1568</v>
      </c>
      <c r="O47" s="132">
        <f t="shared" si="3"/>
        <v>137758</v>
      </c>
      <c r="P47" s="134">
        <f t="shared" si="4"/>
        <v>2.0304812440120865</v>
      </c>
      <c r="Q47" s="132">
        <v>67845</v>
      </c>
      <c r="R47" s="132">
        <v>3913</v>
      </c>
      <c r="S47" s="132">
        <v>1534</v>
      </c>
    </row>
    <row r="48" spans="1:19" ht="15.75" customHeight="1">
      <c r="A48" s="127" t="s">
        <v>34</v>
      </c>
      <c r="B48" s="132">
        <v>5753</v>
      </c>
      <c r="C48" s="132">
        <v>101</v>
      </c>
      <c r="D48" s="132">
        <v>126473</v>
      </c>
      <c r="E48" s="133">
        <f t="shared" si="0"/>
        <v>132327</v>
      </c>
      <c r="F48" s="132">
        <v>0</v>
      </c>
      <c r="G48" s="133">
        <v>3533</v>
      </c>
      <c r="H48" s="132">
        <v>6871</v>
      </c>
      <c r="I48" s="132">
        <v>72</v>
      </c>
      <c r="J48" s="133">
        <f t="shared" si="1"/>
        <v>10476</v>
      </c>
      <c r="K48" s="132">
        <v>266</v>
      </c>
      <c r="L48" s="132">
        <v>0</v>
      </c>
      <c r="M48" s="132">
        <f t="shared" si="2"/>
        <v>266</v>
      </c>
      <c r="N48" s="132">
        <v>103</v>
      </c>
      <c r="O48" s="132">
        <f t="shared" si="3"/>
        <v>143172</v>
      </c>
      <c r="P48" s="134">
        <f t="shared" si="4"/>
        <v>1.9642200576210729</v>
      </c>
      <c r="Q48" s="132">
        <v>72890</v>
      </c>
      <c r="R48" s="132">
        <v>13424</v>
      </c>
      <c r="S48" s="132">
        <v>21302</v>
      </c>
    </row>
    <row r="49" spans="1:19" ht="15.75" customHeight="1">
      <c r="A49" s="127" t="s">
        <v>37</v>
      </c>
      <c r="B49" s="132">
        <v>4378</v>
      </c>
      <c r="C49" s="132">
        <v>0</v>
      </c>
      <c r="D49" s="132">
        <v>0</v>
      </c>
      <c r="E49" s="133">
        <v>105178</v>
      </c>
      <c r="F49" s="132">
        <v>0</v>
      </c>
      <c r="G49" s="133">
        <v>5553</v>
      </c>
      <c r="H49" s="132">
        <v>0</v>
      </c>
      <c r="I49" s="132">
        <v>330</v>
      </c>
      <c r="J49" s="133">
        <f t="shared" si="1"/>
        <v>5883</v>
      </c>
      <c r="K49" s="132">
        <v>215</v>
      </c>
      <c r="L49" s="132">
        <v>0</v>
      </c>
      <c r="M49" s="132">
        <f t="shared" si="2"/>
        <v>215</v>
      </c>
      <c r="N49" s="132">
        <v>0</v>
      </c>
      <c r="O49" s="132">
        <f t="shared" si="3"/>
        <v>111276</v>
      </c>
      <c r="P49" s="134">
        <f t="shared" si="4"/>
        <v>1.4664927054916379</v>
      </c>
      <c r="Q49" s="132">
        <v>75879</v>
      </c>
      <c r="R49" s="132">
        <v>92</v>
      </c>
      <c r="S49" s="132">
        <v>71</v>
      </c>
    </row>
    <row r="50" spans="1:19" s="135" customFormat="1" ht="15.75" customHeight="1">
      <c r="B50" s="136"/>
      <c r="C50" s="136"/>
      <c r="D50" s="136"/>
      <c r="E50" s="137"/>
      <c r="F50" s="136"/>
      <c r="G50" s="137"/>
      <c r="H50" s="136"/>
      <c r="I50" s="136"/>
      <c r="J50" s="137"/>
      <c r="K50" s="136"/>
      <c r="L50" s="136"/>
      <c r="M50" s="136"/>
      <c r="N50" s="136"/>
      <c r="O50" s="136"/>
      <c r="P50" s="138"/>
      <c r="Q50" s="136"/>
      <c r="R50" s="136"/>
      <c r="S50" s="136"/>
    </row>
    <row r="51" spans="1:19" ht="15.75" customHeight="1">
      <c r="A51" s="131" t="s">
        <v>51</v>
      </c>
      <c r="B51" s="128"/>
      <c r="C51" s="128"/>
      <c r="E51" s="133"/>
      <c r="G51" s="133"/>
      <c r="J51" s="133"/>
      <c r="Q51" s="132"/>
    </row>
    <row r="52" spans="1:19" ht="15.75" customHeight="1">
      <c r="A52" s="127" t="s">
        <v>39</v>
      </c>
      <c r="B52" s="132">
        <v>6804</v>
      </c>
      <c r="C52" s="132">
        <v>139</v>
      </c>
      <c r="D52" s="132">
        <v>123512</v>
      </c>
      <c r="E52" s="133">
        <f t="shared" si="0"/>
        <v>130455</v>
      </c>
      <c r="F52" s="132">
        <v>0</v>
      </c>
      <c r="G52" s="133">
        <v>2200</v>
      </c>
      <c r="H52" s="132">
        <v>1568</v>
      </c>
      <c r="I52" s="132">
        <v>92</v>
      </c>
      <c r="J52" s="133">
        <f t="shared" si="1"/>
        <v>3860</v>
      </c>
      <c r="K52" s="132">
        <v>362</v>
      </c>
      <c r="L52" s="132">
        <v>9</v>
      </c>
      <c r="M52" s="132">
        <f t="shared" si="2"/>
        <v>371</v>
      </c>
      <c r="N52" s="132">
        <v>342</v>
      </c>
      <c r="O52" s="132">
        <f t="shared" si="3"/>
        <v>135028</v>
      </c>
      <c r="P52" s="134">
        <f t="shared" si="4"/>
        <v>1.3543701979979539</v>
      </c>
      <c r="Q52" s="132">
        <v>99698</v>
      </c>
      <c r="R52" s="132">
        <v>14522</v>
      </c>
      <c r="S52" s="132">
        <v>2436</v>
      </c>
    </row>
    <row r="53" spans="1:19" ht="15.75" customHeight="1">
      <c r="A53" s="127" t="s">
        <v>38</v>
      </c>
      <c r="B53" s="132">
        <v>4541</v>
      </c>
      <c r="C53" s="132">
        <v>0</v>
      </c>
      <c r="D53" s="132">
        <v>288283</v>
      </c>
      <c r="E53" s="133">
        <f t="shared" si="0"/>
        <v>292824</v>
      </c>
      <c r="F53" s="132">
        <v>0</v>
      </c>
      <c r="G53" s="133">
        <v>16644</v>
      </c>
      <c r="H53" s="132">
        <v>5753</v>
      </c>
      <c r="I53" s="132">
        <v>429</v>
      </c>
      <c r="J53" s="133">
        <f t="shared" si="1"/>
        <v>22826</v>
      </c>
      <c r="K53" s="132">
        <v>465</v>
      </c>
      <c r="L53" s="132">
        <v>0</v>
      </c>
      <c r="M53" s="132">
        <f t="shared" si="2"/>
        <v>465</v>
      </c>
      <c r="N53" s="132">
        <v>1277</v>
      </c>
      <c r="O53" s="132">
        <f t="shared" si="3"/>
        <v>317392</v>
      </c>
      <c r="P53" s="134">
        <f t="shared" si="4"/>
        <v>3.3600321825938746</v>
      </c>
      <c r="Q53" s="132">
        <v>94461</v>
      </c>
      <c r="R53" s="132">
        <v>14994</v>
      </c>
      <c r="S53" s="132">
        <v>5673</v>
      </c>
    </row>
    <row r="54" spans="1:19" s="135" customFormat="1" ht="15.75" customHeight="1">
      <c r="B54" s="136"/>
      <c r="C54" s="136"/>
      <c r="D54" s="136"/>
      <c r="E54" s="137"/>
      <c r="F54" s="136"/>
      <c r="G54" s="137"/>
      <c r="H54" s="136"/>
      <c r="I54" s="136"/>
      <c r="J54" s="137"/>
      <c r="K54" s="136"/>
      <c r="L54" s="136"/>
      <c r="M54" s="136"/>
      <c r="N54" s="136"/>
      <c r="O54" s="136"/>
      <c r="P54" s="138"/>
      <c r="R54" s="136"/>
      <c r="S54" s="136"/>
    </row>
    <row r="55" spans="1:19" ht="15.75" customHeight="1">
      <c r="A55" s="131" t="s">
        <v>52</v>
      </c>
      <c r="B55" s="128"/>
      <c r="C55" s="128"/>
      <c r="E55" s="133"/>
      <c r="G55" s="133"/>
      <c r="J55" s="133"/>
      <c r="Q55" s="132"/>
    </row>
    <row r="56" spans="1:19" ht="15.75" customHeight="1">
      <c r="A56" s="127" t="s">
        <v>42</v>
      </c>
      <c r="B56" s="132">
        <v>10223</v>
      </c>
      <c r="C56" s="132">
        <v>520</v>
      </c>
      <c r="D56" s="132">
        <v>270519</v>
      </c>
      <c r="E56" s="133">
        <f t="shared" si="0"/>
        <v>281262</v>
      </c>
      <c r="F56" s="132">
        <v>0</v>
      </c>
      <c r="G56" s="133">
        <v>8979</v>
      </c>
      <c r="H56" s="132">
        <v>14734</v>
      </c>
      <c r="I56" s="132">
        <v>693</v>
      </c>
      <c r="J56" s="133">
        <f t="shared" si="1"/>
        <v>24406</v>
      </c>
      <c r="K56" s="132">
        <v>521</v>
      </c>
      <c r="L56" s="132">
        <v>0</v>
      </c>
      <c r="M56" s="132">
        <f t="shared" si="2"/>
        <v>521</v>
      </c>
      <c r="N56" s="132">
        <v>714</v>
      </c>
      <c r="O56" s="132">
        <f t="shared" si="3"/>
        <v>306903</v>
      </c>
      <c r="P56" s="134">
        <f t="shared" si="4"/>
        <v>1.6051915855100056</v>
      </c>
      <c r="Q56" s="132">
        <v>191194</v>
      </c>
      <c r="R56" s="132">
        <v>26512</v>
      </c>
      <c r="S56" s="132">
        <v>10995</v>
      </c>
    </row>
    <row r="57" spans="1:19" ht="15.75" customHeight="1">
      <c r="A57" s="127" t="s">
        <v>44</v>
      </c>
      <c r="B57" s="132">
        <v>15561</v>
      </c>
      <c r="C57" s="132">
        <v>0</v>
      </c>
      <c r="D57" s="132">
        <v>481695</v>
      </c>
      <c r="E57" s="133">
        <f t="shared" si="0"/>
        <v>497256</v>
      </c>
      <c r="F57" s="132">
        <v>0</v>
      </c>
      <c r="G57" s="133">
        <v>24541</v>
      </c>
      <c r="H57" s="132">
        <v>25350</v>
      </c>
      <c r="I57" s="132">
        <v>520</v>
      </c>
      <c r="J57" s="133">
        <f t="shared" si="1"/>
        <v>50411</v>
      </c>
      <c r="K57" s="132">
        <v>1013</v>
      </c>
      <c r="L57" s="132">
        <v>0</v>
      </c>
      <c r="M57" s="132">
        <f t="shared" si="2"/>
        <v>1013</v>
      </c>
      <c r="N57" s="132">
        <v>2391</v>
      </c>
      <c r="O57" s="132">
        <f t="shared" si="3"/>
        <v>551071</v>
      </c>
      <c r="P57" s="134">
        <f t="shared" si="4"/>
        <v>2.4726673098063849</v>
      </c>
      <c r="Q57" s="132">
        <v>222865</v>
      </c>
      <c r="R57" s="132">
        <v>42039</v>
      </c>
      <c r="S57" s="132">
        <v>29614</v>
      </c>
    </row>
    <row r="58" spans="1:19" ht="15.75" customHeight="1">
      <c r="A58" s="127" t="s">
        <v>43</v>
      </c>
      <c r="B58" s="132">
        <v>8546</v>
      </c>
      <c r="C58" s="132">
        <v>770</v>
      </c>
      <c r="D58" s="132">
        <v>268842</v>
      </c>
      <c r="E58" s="133">
        <f t="shared" si="0"/>
        <v>278158</v>
      </c>
      <c r="F58" s="132">
        <v>0</v>
      </c>
      <c r="G58" s="133">
        <v>9316</v>
      </c>
      <c r="H58" s="132">
        <v>9431</v>
      </c>
      <c r="I58" s="132">
        <v>297</v>
      </c>
      <c r="J58" s="133">
        <f t="shared" si="1"/>
        <v>19044</v>
      </c>
      <c r="K58" s="132">
        <v>529</v>
      </c>
      <c r="L58" s="132">
        <v>0</v>
      </c>
      <c r="M58" s="132">
        <f t="shared" si="2"/>
        <v>529</v>
      </c>
      <c r="N58" s="132">
        <v>3904</v>
      </c>
      <c r="O58" s="132">
        <f t="shared" si="3"/>
        <v>301635</v>
      </c>
      <c r="P58" s="134">
        <f t="shared" si="4"/>
        <v>1.5925061639098459</v>
      </c>
      <c r="Q58" s="132">
        <v>189409</v>
      </c>
      <c r="R58" s="132">
        <v>19389</v>
      </c>
      <c r="S58" s="132">
        <v>13602</v>
      </c>
    </row>
    <row r="59" spans="1:19" ht="15.75" customHeight="1">
      <c r="A59" s="127" t="s">
        <v>45</v>
      </c>
      <c r="B59" s="132">
        <v>13770</v>
      </c>
      <c r="C59" s="132">
        <v>0</v>
      </c>
      <c r="D59" s="132">
        <v>510763</v>
      </c>
      <c r="E59" s="133">
        <f t="shared" si="0"/>
        <v>524533</v>
      </c>
      <c r="F59" s="132">
        <v>0</v>
      </c>
      <c r="G59" s="133">
        <v>15875</v>
      </c>
      <c r="H59" s="132">
        <v>27425</v>
      </c>
      <c r="I59" s="132">
        <v>497</v>
      </c>
      <c r="J59" s="133">
        <f t="shared" si="1"/>
        <v>43797</v>
      </c>
      <c r="K59" s="132">
        <v>919</v>
      </c>
      <c r="L59" s="132">
        <v>24</v>
      </c>
      <c r="M59" s="132">
        <v>943</v>
      </c>
      <c r="N59" s="132">
        <v>220</v>
      </c>
      <c r="O59" s="132">
        <f t="shared" si="3"/>
        <v>569493</v>
      </c>
      <c r="P59" s="134">
        <f t="shared" si="4"/>
        <v>2.2825828172909275</v>
      </c>
      <c r="Q59" s="132">
        <v>249495</v>
      </c>
      <c r="R59" s="132">
        <v>38486</v>
      </c>
      <c r="S59" s="132">
        <v>39397</v>
      </c>
    </row>
    <row r="60" spans="1:19" ht="15.75" customHeight="1">
      <c r="A60" s="127" t="s">
        <v>41</v>
      </c>
      <c r="B60" s="132">
        <v>11490</v>
      </c>
      <c r="C60" s="132">
        <v>1870</v>
      </c>
      <c r="D60" s="132">
        <v>251089</v>
      </c>
      <c r="E60" s="133">
        <f t="shared" si="0"/>
        <v>264449</v>
      </c>
      <c r="F60" s="132">
        <v>0</v>
      </c>
      <c r="G60" s="133">
        <v>11069</v>
      </c>
      <c r="H60" s="132">
        <v>18095</v>
      </c>
      <c r="I60" s="132">
        <v>269</v>
      </c>
      <c r="J60" s="133">
        <f t="shared" si="1"/>
        <v>29433</v>
      </c>
      <c r="K60" s="132">
        <v>934</v>
      </c>
      <c r="L60" s="132">
        <v>0</v>
      </c>
      <c r="M60" s="132">
        <f t="shared" si="2"/>
        <v>934</v>
      </c>
      <c r="N60" s="132">
        <v>0</v>
      </c>
      <c r="O60" s="132">
        <f t="shared" si="3"/>
        <v>294816</v>
      </c>
      <c r="P60" s="134">
        <f t="shared" si="4"/>
        <v>1.9344247235983072</v>
      </c>
      <c r="Q60" s="132">
        <v>152405</v>
      </c>
      <c r="R60" s="132">
        <v>29372</v>
      </c>
      <c r="S60" s="132">
        <v>37028</v>
      </c>
    </row>
    <row r="61" spans="1:19" ht="15.75" customHeight="1">
      <c r="A61" s="127" t="s">
        <v>40</v>
      </c>
      <c r="B61" s="132">
        <v>4561</v>
      </c>
      <c r="C61" s="132">
        <v>185</v>
      </c>
      <c r="D61" s="132">
        <v>173973</v>
      </c>
      <c r="E61" s="133">
        <f t="shared" si="0"/>
        <v>178719</v>
      </c>
      <c r="F61" s="132">
        <v>0</v>
      </c>
      <c r="G61" s="133">
        <v>2558</v>
      </c>
      <c r="H61" s="132">
        <v>8560</v>
      </c>
      <c r="I61" s="132">
        <v>396</v>
      </c>
      <c r="J61" s="133">
        <f t="shared" si="1"/>
        <v>11514</v>
      </c>
      <c r="K61" s="132">
        <v>192</v>
      </c>
      <c r="L61" s="132">
        <v>0</v>
      </c>
      <c r="M61" s="132">
        <f t="shared" si="2"/>
        <v>192</v>
      </c>
      <c r="N61" s="132">
        <v>1019</v>
      </c>
      <c r="O61" s="132">
        <f t="shared" si="3"/>
        <v>191444</v>
      </c>
      <c r="P61" s="134">
        <f t="shared" si="4"/>
        <v>1.9129096722621903</v>
      </c>
      <c r="Q61" s="132">
        <v>100080</v>
      </c>
      <c r="R61" s="132">
        <v>9404</v>
      </c>
      <c r="S61" s="132">
        <v>3538</v>
      </c>
    </row>
    <row r="62" spans="1:19" s="135" customFormat="1" ht="15.75" customHeight="1">
      <c r="B62" s="136"/>
      <c r="C62" s="136"/>
      <c r="D62" s="136"/>
      <c r="E62" s="137"/>
      <c r="F62" s="136"/>
      <c r="G62" s="137"/>
      <c r="H62" s="136"/>
      <c r="I62" s="136"/>
      <c r="J62" s="137"/>
      <c r="K62" s="136"/>
      <c r="L62" s="136"/>
      <c r="M62" s="136"/>
      <c r="N62" s="136"/>
      <c r="O62" s="136"/>
      <c r="P62" s="138"/>
      <c r="R62" s="136"/>
      <c r="S62" s="136"/>
    </row>
    <row r="63" spans="1:19" ht="15.75" customHeight="1">
      <c r="A63" s="131" t="s">
        <v>730</v>
      </c>
      <c r="B63" s="128"/>
      <c r="C63" s="128"/>
      <c r="E63" s="133"/>
      <c r="G63" s="133"/>
      <c r="J63" s="133"/>
    </row>
    <row r="64" spans="1:19" ht="15.75" customHeight="1">
      <c r="A64" s="127" t="s">
        <v>53</v>
      </c>
      <c r="B64" s="132">
        <v>0</v>
      </c>
      <c r="C64" s="132">
        <v>0</v>
      </c>
      <c r="D64" s="132">
        <v>20040</v>
      </c>
      <c r="E64" s="133">
        <f t="shared" si="0"/>
        <v>20040</v>
      </c>
      <c r="F64" s="132">
        <v>0</v>
      </c>
      <c r="G64" s="133">
        <v>361</v>
      </c>
      <c r="H64" s="132">
        <v>1313</v>
      </c>
      <c r="I64" s="132">
        <v>33</v>
      </c>
      <c r="J64" s="133">
        <f t="shared" si="1"/>
        <v>1707</v>
      </c>
      <c r="K64" s="132">
        <v>25</v>
      </c>
      <c r="L64" s="132">
        <v>0</v>
      </c>
      <c r="M64" s="132">
        <f t="shared" si="2"/>
        <v>25</v>
      </c>
      <c r="N64" s="132">
        <v>248</v>
      </c>
      <c r="O64" s="132">
        <f t="shared" si="3"/>
        <v>22020</v>
      </c>
      <c r="P64" s="134">
        <f t="shared" si="4"/>
        <v>5.9885776448191459</v>
      </c>
      <c r="Q64" s="132">
        <v>3677</v>
      </c>
      <c r="R64" s="132">
        <v>6720</v>
      </c>
      <c r="S64" s="132">
        <v>403</v>
      </c>
    </row>
    <row r="65" spans="1:19" ht="15.75" customHeight="1">
      <c r="A65" s="127" t="s">
        <v>54</v>
      </c>
      <c r="B65" s="132">
        <v>583</v>
      </c>
      <c r="C65" s="132">
        <v>39</v>
      </c>
      <c r="D65" s="132">
        <v>49995</v>
      </c>
      <c r="E65" s="133">
        <f t="shared" si="0"/>
        <v>50617</v>
      </c>
      <c r="F65" s="132">
        <v>0</v>
      </c>
      <c r="G65" s="133">
        <v>1758</v>
      </c>
      <c r="H65" s="132">
        <v>1818</v>
      </c>
      <c r="I65" s="132">
        <v>34</v>
      </c>
      <c r="J65" s="133">
        <f t="shared" si="1"/>
        <v>3610</v>
      </c>
      <c r="K65" s="132">
        <v>61</v>
      </c>
      <c r="L65" s="132">
        <v>0</v>
      </c>
      <c r="M65" s="132">
        <f t="shared" si="2"/>
        <v>61</v>
      </c>
      <c r="N65" s="132">
        <v>1100</v>
      </c>
      <c r="O65" s="132">
        <f t="shared" si="3"/>
        <v>55388</v>
      </c>
      <c r="P65" s="134">
        <f t="shared" si="4"/>
        <v>3.1979214780600462</v>
      </c>
      <c r="Q65" s="132">
        <v>17320</v>
      </c>
      <c r="R65" s="132">
        <v>4015</v>
      </c>
      <c r="S65" s="132">
        <v>351</v>
      </c>
    </row>
    <row r="66" spans="1:19" s="135" customFormat="1" ht="15.75" customHeight="1">
      <c r="B66" s="136"/>
      <c r="C66" s="136"/>
      <c r="D66" s="136"/>
      <c r="E66" s="137"/>
      <c r="F66" s="136"/>
      <c r="G66" s="137"/>
      <c r="H66" s="136"/>
      <c r="I66" s="136"/>
      <c r="J66" s="137"/>
      <c r="K66" s="136"/>
      <c r="L66" s="136"/>
      <c r="M66" s="136"/>
      <c r="N66" s="136"/>
      <c r="O66" s="136"/>
      <c r="P66" s="138"/>
      <c r="R66" s="136"/>
      <c r="S66" s="136"/>
    </row>
    <row r="67" spans="1:19" s="131" customFormat="1" ht="15.75" customHeight="1">
      <c r="A67" s="131" t="s">
        <v>183</v>
      </c>
      <c r="B67" s="128">
        <f>SUM(B3:B66)</f>
        <v>157594</v>
      </c>
      <c r="C67" s="128">
        <f>SUM(C3:C66)</f>
        <v>4058</v>
      </c>
      <c r="D67" s="128">
        <f>SUM(D3:D66)</f>
        <v>5230798</v>
      </c>
      <c r="E67" s="139">
        <f t="shared" si="0"/>
        <v>5392450</v>
      </c>
      <c r="F67" s="128">
        <f>SUM(F3:F66)</f>
        <v>394</v>
      </c>
      <c r="G67" s="139">
        <f>SUM(G3:G66)</f>
        <v>160874</v>
      </c>
      <c r="H67" s="128">
        <f>SUM(H3:H66)</f>
        <v>193186</v>
      </c>
      <c r="I67" s="128">
        <f>SUM(I3:I66)</f>
        <v>7867</v>
      </c>
      <c r="J67" s="139">
        <f t="shared" si="1"/>
        <v>362321</v>
      </c>
      <c r="K67" s="128">
        <f>SUM(K3:K66)</f>
        <v>14528</v>
      </c>
      <c r="L67" s="128">
        <f>SUM(L3:L66)</f>
        <v>47</v>
      </c>
      <c r="M67" s="128">
        <f t="shared" si="2"/>
        <v>14575</v>
      </c>
      <c r="N67" s="128">
        <f>SUM(N3:N66)</f>
        <v>78589</v>
      </c>
      <c r="O67" s="128">
        <f t="shared" si="3"/>
        <v>5847935</v>
      </c>
      <c r="P67" s="140">
        <f t="shared" si="4"/>
        <v>2.0490168253901513</v>
      </c>
      <c r="Q67" s="128">
        <f>SUM(Q3:Q62)</f>
        <v>2854020</v>
      </c>
      <c r="R67" s="128">
        <f>SUM(R3:R66)</f>
        <v>377734</v>
      </c>
      <c r="S67" s="128">
        <f>SUM(S3:S66)</f>
        <v>332529</v>
      </c>
    </row>
    <row r="68" spans="1:19">
      <c r="G68" s="133"/>
    </row>
    <row r="73" spans="1:19">
      <c r="H73" s="133"/>
    </row>
  </sheetData>
  <phoneticPr fontId="0" type="noConversion"/>
  <printOptions horizontalCentered="1"/>
  <pageMargins left="0.5" right="0.5" top="1" bottom="1" header="0.5" footer="0.5"/>
  <pageSetup scale="41" orientation="landscape" horizontalDpi="4294967293" r:id="rId1"/>
  <headerFooter alignWithMargins="0">
    <oddHeader>&amp;C&amp;"Arial,Bold"&amp;20Public Library System Materials FY03</oddHeader>
    <oddFooter>&amp;L&amp;18Mississippi Public Library Statistics, FY03, Public Library Materials&amp;R&amp;20Page 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topLeftCell="E1" zoomScaleNormal="100" workbookViewId="0">
      <selection activeCell="Q12" sqref="Q12"/>
    </sheetView>
  </sheetViews>
  <sheetFormatPr defaultRowHeight="15"/>
  <cols>
    <col min="1" max="1" width="62.28515625" style="12" bestFit="1" customWidth="1"/>
    <col min="2" max="2" width="16.28515625" style="84" bestFit="1" customWidth="1"/>
    <col min="3" max="3" width="10.5703125" style="84" bestFit="1" customWidth="1"/>
    <col min="4" max="4" width="14.5703125" style="84" bestFit="1" customWidth="1"/>
    <col min="5" max="5" width="11" style="84" bestFit="1" customWidth="1"/>
    <col min="6" max="6" width="12" style="84" bestFit="1" customWidth="1"/>
    <col min="7" max="7" width="11.42578125" style="84" bestFit="1" customWidth="1"/>
    <col min="8" max="8" width="8.28515625" style="145" bestFit="1" customWidth="1"/>
    <col min="9" max="9" width="13.42578125" style="84" bestFit="1" customWidth="1"/>
    <col min="10" max="10" width="13.140625" style="76" customWidth="1"/>
    <col min="11" max="11" width="11.7109375" style="84" bestFit="1" customWidth="1"/>
    <col min="12" max="12" width="9.5703125" style="84" bestFit="1" customWidth="1"/>
    <col min="13" max="13" width="9.28515625" style="84" bestFit="1" customWidth="1"/>
    <col min="14" max="14" width="12.140625" style="146" bestFit="1" customWidth="1"/>
    <col min="15" max="15" width="17.140625" style="146" customWidth="1"/>
    <col min="16" max="16" width="0" style="12" hidden="1" customWidth="1"/>
    <col min="17" max="16384" width="9.140625" style="12"/>
  </cols>
  <sheetData>
    <row r="1" spans="1:16" ht="23.25" customHeight="1">
      <c r="B1" s="283" t="s">
        <v>199</v>
      </c>
      <c r="C1" s="283"/>
      <c r="D1" s="285"/>
      <c r="E1" s="285"/>
      <c r="F1" s="87"/>
      <c r="G1" s="142"/>
      <c r="H1" s="143"/>
      <c r="I1" s="87"/>
      <c r="J1" s="144"/>
      <c r="K1" s="283" t="s">
        <v>201</v>
      </c>
      <c r="L1" s="283"/>
      <c r="M1" s="283"/>
      <c r="N1" s="284" t="s">
        <v>202</v>
      </c>
      <c r="O1" s="284"/>
    </row>
    <row r="2" spans="1:16" s="82" customFormat="1" ht="31.5" customHeight="1">
      <c r="B2" s="256" t="s">
        <v>728</v>
      </c>
      <c r="C2" s="256" t="s">
        <v>379</v>
      </c>
      <c r="D2" s="256" t="s">
        <v>376</v>
      </c>
      <c r="E2" s="256" t="s">
        <v>379</v>
      </c>
      <c r="F2" s="256" t="s">
        <v>203</v>
      </c>
      <c r="G2" s="256" t="s">
        <v>204</v>
      </c>
      <c r="H2" s="257" t="s">
        <v>178</v>
      </c>
      <c r="I2" s="256" t="s">
        <v>205</v>
      </c>
      <c r="J2" s="258" t="s">
        <v>170</v>
      </c>
      <c r="K2" s="256"/>
      <c r="L2" s="256"/>
      <c r="M2" s="259" t="s">
        <v>206</v>
      </c>
      <c r="N2" s="259" t="s">
        <v>380</v>
      </c>
      <c r="O2" s="256" t="s">
        <v>207</v>
      </c>
    </row>
    <row r="3" spans="1:16" s="82" customFormat="1" ht="29.25" customHeight="1">
      <c r="A3" s="81" t="s">
        <v>169</v>
      </c>
      <c r="B3" s="227" t="s">
        <v>729</v>
      </c>
      <c r="C3" s="256" t="s">
        <v>377</v>
      </c>
      <c r="D3" s="256" t="s">
        <v>215</v>
      </c>
      <c r="E3" s="256" t="s">
        <v>378</v>
      </c>
      <c r="F3" s="256" t="s">
        <v>208</v>
      </c>
      <c r="G3" s="256" t="s">
        <v>209</v>
      </c>
      <c r="H3" s="257" t="s">
        <v>210</v>
      </c>
      <c r="I3" s="256" t="s">
        <v>211</v>
      </c>
      <c r="J3" s="258" t="s">
        <v>205</v>
      </c>
      <c r="K3" s="256" t="s">
        <v>212</v>
      </c>
      <c r="L3" s="256" t="s">
        <v>213</v>
      </c>
      <c r="M3" s="256" t="s">
        <v>214</v>
      </c>
      <c r="N3" s="256" t="s">
        <v>381</v>
      </c>
      <c r="O3" s="256" t="s">
        <v>382</v>
      </c>
    </row>
    <row r="4" spans="1:16" s="260" customFormat="1" ht="15.75">
      <c r="B4" s="261"/>
      <c r="C4" s="261"/>
      <c r="D4" s="261"/>
      <c r="E4" s="261"/>
      <c r="F4" s="262"/>
      <c r="G4" s="262"/>
      <c r="H4" s="263"/>
      <c r="I4" s="262"/>
      <c r="J4" s="264"/>
      <c r="K4" s="262"/>
      <c r="L4" s="262"/>
      <c r="M4" s="262"/>
      <c r="N4" s="262"/>
      <c r="O4" s="262"/>
    </row>
    <row r="5" spans="1:16" ht="15.75">
      <c r="A5" s="83" t="s">
        <v>46</v>
      </c>
    </row>
    <row r="6" spans="1:16">
      <c r="A6" s="12" t="s">
        <v>0</v>
      </c>
      <c r="B6" s="84">
        <v>0</v>
      </c>
      <c r="C6" s="84">
        <v>0</v>
      </c>
      <c r="D6" s="84">
        <v>19</v>
      </c>
      <c r="E6" s="84">
        <v>19</v>
      </c>
      <c r="F6" s="84">
        <v>880</v>
      </c>
      <c r="G6" s="84">
        <v>10731</v>
      </c>
      <c r="H6" s="145">
        <f t="shared" ref="H6:H13" si="0">G6/P6</f>
        <v>1.3498113207547169</v>
      </c>
      <c r="I6" s="84">
        <v>3827</v>
      </c>
      <c r="J6" s="76">
        <f t="shared" ref="J6:J13" si="1">I6/P6</f>
        <v>0.48138364779874215</v>
      </c>
      <c r="K6" s="84">
        <v>70</v>
      </c>
      <c r="L6" s="84">
        <v>0</v>
      </c>
      <c r="M6" s="84">
        <v>0</v>
      </c>
      <c r="N6" s="146">
        <v>6</v>
      </c>
      <c r="O6" s="146">
        <v>29</v>
      </c>
      <c r="P6" s="84">
        <v>7950</v>
      </c>
    </row>
    <row r="7" spans="1:16">
      <c r="A7" s="12" t="s">
        <v>2</v>
      </c>
      <c r="B7" s="84">
        <v>0</v>
      </c>
      <c r="C7" s="84">
        <v>0</v>
      </c>
      <c r="D7" s="84">
        <v>16</v>
      </c>
      <c r="E7" s="84">
        <v>15</v>
      </c>
      <c r="F7" s="84">
        <v>1867</v>
      </c>
      <c r="G7" s="84">
        <v>9054</v>
      </c>
      <c r="H7" s="145">
        <f t="shared" si="0"/>
        <v>0.84293827390373333</v>
      </c>
      <c r="I7" s="84">
        <v>3851</v>
      </c>
      <c r="J7" s="76">
        <f t="shared" si="1"/>
        <v>0.35853272507215345</v>
      </c>
      <c r="K7" s="84">
        <v>674</v>
      </c>
      <c r="L7" s="84">
        <v>1181</v>
      </c>
      <c r="M7" s="84">
        <v>0</v>
      </c>
      <c r="N7" s="146">
        <v>0</v>
      </c>
      <c r="O7" s="146">
        <v>25</v>
      </c>
      <c r="P7" s="84">
        <v>10741</v>
      </c>
    </row>
    <row r="8" spans="1:16">
      <c r="A8" s="12" t="s">
        <v>4</v>
      </c>
      <c r="B8" s="84">
        <v>0</v>
      </c>
      <c r="C8" s="84">
        <v>0</v>
      </c>
      <c r="D8" s="84">
        <v>30</v>
      </c>
      <c r="E8" s="84">
        <v>25</v>
      </c>
      <c r="F8" s="84">
        <v>4191</v>
      </c>
      <c r="G8" s="84">
        <v>30497</v>
      </c>
      <c r="H8" s="145">
        <f t="shared" si="0"/>
        <v>2.5794637570836505</v>
      </c>
      <c r="I8" s="84">
        <v>4615</v>
      </c>
      <c r="J8" s="76">
        <f t="shared" si="1"/>
        <v>0.39034086103357862</v>
      </c>
      <c r="K8" s="84">
        <v>590</v>
      </c>
      <c r="L8" s="84">
        <v>217</v>
      </c>
      <c r="M8" s="84">
        <v>85</v>
      </c>
      <c r="N8" s="146">
        <v>8</v>
      </c>
      <c r="O8" s="146">
        <v>120</v>
      </c>
      <c r="P8" s="84">
        <v>11823</v>
      </c>
    </row>
    <row r="9" spans="1:16">
      <c r="A9" s="12" t="s">
        <v>3</v>
      </c>
      <c r="B9" s="84">
        <v>0</v>
      </c>
      <c r="C9" s="84">
        <v>0</v>
      </c>
      <c r="D9" s="84">
        <v>342</v>
      </c>
      <c r="E9" s="84">
        <v>342</v>
      </c>
      <c r="F9" s="84">
        <v>25410</v>
      </c>
      <c r="G9" s="84">
        <v>34354</v>
      </c>
      <c r="H9" s="145">
        <f t="shared" si="0"/>
        <v>3.1459706959706959</v>
      </c>
      <c r="I9" s="84">
        <v>4716</v>
      </c>
      <c r="J9" s="76">
        <f t="shared" si="1"/>
        <v>0.43186813186813189</v>
      </c>
      <c r="K9" s="84">
        <v>1145</v>
      </c>
      <c r="L9" s="84">
        <v>703</v>
      </c>
      <c r="M9" s="84">
        <v>761</v>
      </c>
      <c r="N9" s="146">
        <v>10</v>
      </c>
      <c r="O9" s="146">
        <v>121</v>
      </c>
      <c r="P9" s="84">
        <v>10920</v>
      </c>
    </row>
    <row r="10" spans="1:16">
      <c r="A10" s="12" t="s">
        <v>1</v>
      </c>
      <c r="B10" s="84">
        <v>0</v>
      </c>
      <c r="C10" s="84">
        <v>0</v>
      </c>
      <c r="D10" s="84">
        <v>5</v>
      </c>
      <c r="E10" s="84">
        <v>5</v>
      </c>
      <c r="F10" s="84">
        <v>4000</v>
      </c>
      <c r="G10" s="84">
        <v>12000</v>
      </c>
      <c r="H10" s="145">
        <f t="shared" si="0"/>
        <v>1.1922503725782414</v>
      </c>
      <c r="I10" s="84">
        <v>6200</v>
      </c>
      <c r="J10" s="76">
        <f t="shared" si="1"/>
        <v>0.61599602583209145</v>
      </c>
      <c r="K10" s="84">
        <v>50</v>
      </c>
      <c r="L10" s="84">
        <v>800</v>
      </c>
      <c r="M10" s="84">
        <v>0</v>
      </c>
      <c r="N10" s="146">
        <v>4</v>
      </c>
      <c r="O10" s="146">
        <v>70</v>
      </c>
      <c r="P10" s="84">
        <v>10065</v>
      </c>
    </row>
    <row r="11" spans="1:16">
      <c r="A11" s="12" t="s">
        <v>5</v>
      </c>
      <c r="B11" s="84">
        <v>0</v>
      </c>
      <c r="C11" s="84">
        <v>0</v>
      </c>
      <c r="D11" s="84">
        <v>15</v>
      </c>
      <c r="E11" s="84">
        <v>575</v>
      </c>
      <c r="F11" s="84">
        <v>8147</v>
      </c>
      <c r="G11" s="84">
        <v>9142</v>
      </c>
      <c r="H11" s="145">
        <f t="shared" si="0"/>
        <v>0.73019169329073486</v>
      </c>
      <c r="I11" s="84">
        <v>4810</v>
      </c>
      <c r="J11" s="76">
        <f t="shared" si="1"/>
        <v>0.38418530351437702</v>
      </c>
      <c r="K11" s="84">
        <v>180</v>
      </c>
      <c r="L11" s="84">
        <v>125</v>
      </c>
      <c r="M11" s="84">
        <v>0</v>
      </c>
      <c r="N11" s="146">
        <v>6</v>
      </c>
      <c r="O11" s="146">
        <v>60</v>
      </c>
      <c r="P11" s="84">
        <v>12520</v>
      </c>
    </row>
    <row r="12" spans="1:16">
      <c r="A12" s="12" t="s">
        <v>7</v>
      </c>
      <c r="B12" s="84">
        <v>58</v>
      </c>
      <c r="C12" s="84">
        <v>12</v>
      </c>
      <c r="D12" s="84">
        <v>78</v>
      </c>
      <c r="E12" s="84">
        <v>74</v>
      </c>
      <c r="F12" s="84">
        <v>897</v>
      </c>
      <c r="G12" s="84">
        <v>8771</v>
      </c>
      <c r="H12" s="145">
        <f t="shared" si="0"/>
        <v>0.59911202185792345</v>
      </c>
      <c r="I12" s="84">
        <v>3743</v>
      </c>
      <c r="J12" s="76">
        <f t="shared" si="1"/>
        <v>0.25566939890710383</v>
      </c>
      <c r="K12" s="84">
        <v>465</v>
      </c>
      <c r="L12" s="84">
        <v>480</v>
      </c>
      <c r="M12" s="84">
        <v>224</v>
      </c>
      <c r="N12" s="146">
        <v>6</v>
      </c>
      <c r="O12" s="146">
        <v>28</v>
      </c>
      <c r="P12" s="84">
        <v>14640</v>
      </c>
    </row>
    <row r="13" spans="1:16">
      <c r="A13" s="12" t="s">
        <v>6</v>
      </c>
      <c r="B13" s="84">
        <v>0</v>
      </c>
      <c r="C13" s="84">
        <v>0</v>
      </c>
      <c r="D13" s="84">
        <v>34</v>
      </c>
      <c r="E13" s="84">
        <v>32</v>
      </c>
      <c r="F13" s="84">
        <v>500</v>
      </c>
      <c r="G13" s="84">
        <v>9818</v>
      </c>
      <c r="H13" s="145">
        <f t="shared" si="0"/>
        <v>0.73775172828373914</v>
      </c>
      <c r="I13" s="84">
        <v>1217</v>
      </c>
      <c r="J13" s="76">
        <f t="shared" si="1"/>
        <v>9.1448752629996993E-2</v>
      </c>
      <c r="K13" s="84">
        <v>169</v>
      </c>
      <c r="L13" s="84">
        <v>277</v>
      </c>
      <c r="M13" s="84">
        <v>0</v>
      </c>
      <c r="N13" s="146">
        <v>5</v>
      </c>
      <c r="O13" s="146">
        <v>20</v>
      </c>
      <c r="P13" s="84">
        <v>13308</v>
      </c>
    </row>
    <row r="14" spans="1:16" s="85" customFormat="1">
      <c r="B14" s="86"/>
      <c r="C14" s="86"/>
      <c r="D14" s="86"/>
      <c r="E14" s="86"/>
      <c r="F14" s="86"/>
      <c r="G14" s="86"/>
      <c r="H14" s="147"/>
      <c r="I14" s="86"/>
      <c r="J14" s="124"/>
      <c r="K14" s="86"/>
      <c r="L14" s="86"/>
      <c r="M14" s="86"/>
      <c r="N14" s="148"/>
      <c r="O14" s="148"/>
      <c r="P14" s="86"/>
    </row>
    <row r="15" spans="1:16" ht="15.75">
      <c r="A15" s="83" t="s">
        <v>47</v>
      </c>
      <c r="P15" s="84"/>
    </row>
    <row r="16" spans="1:16">
      <c r="A16" s="12" t="s">
        <v>12</v>
      </c>
      <c r="B16" s="84">
        <v>3</v>
      </c>
      <c r="C16" s="84">
        <v>3</v>
      </c>
      <c r="D16" s="84">
        <v>202</v>
      </c>
      <c r="E16" s="84">
        <v>197</v>
      </c>
      <c r="F16" s="84">
        <v>0</v>
      </c>
      <c r="G16" s="84">
        <v>64836</v>
      </c>
      <c r="H16" s="145">
        <f t="shared" ref="H16:H22" si="2">G16/P16</f>
        <v>2.1534475886807494</v>
      </c>
      <c r="I16" s="84">
        <v>11020</v>
      </c>
      <c r="J16" s="76">
        <f t="shared" ref="J16:J22" si="3">I16/P16</f>
        <v>0.36601567689650594</v>
      </c>
      <c r="K16" s="84">
        <v>3237</v>
      </c>
      <c r="L16" s="84">
        <v>828</v>
      </c>
      <c r="M16" s="84">
        <v>844</v>
      </c>
      <c r="N16" s="146">
        <v>8</v>
      </c>
      <c r="O16" s="146">
        <v>144</v>
      </c>
      <c r="P16" s="84">
        <v>30108</v>
      </c>
    </row>
    <row r="17" spans="1:16">
      <c r="A17" s="12" t="s">
        <v>9</v>
      </c>
      <c r="B17" s="84">
        <v>2</v>
      </c>
      <c r="C17" s="84">
        <v>2</v>
      </c>
      <c r="D17" s="84">
        <v>166</v>
      </c>
      <c r="E17" s="84">
        <v>131</v>
      </c>
      <c r="F17" s="84">
        <v>50321</v>
      </c>
      <c r="G17" s="84">
        <v>187437</v>
      </c>
      <c r="H17" s="145">
        <f t="shared" si="2"/>
        <v>8.1714622024588017</v>
      </c>
      <c r="I17" s="84">
        <v>14005</v>
      </c>
      <c r="J17" s="76">
        <f t="shared" si="3"/>
        <v>0.61055889789868345</v>
      </c>
      <c r="K17" s="84">
        <v>2895</v>
      </c>
      <c r="L17" s="84">
        <v>1482</v>
      </c>
      <c r="M17" s="84">
        <v>166</v>
      </c>
      <c r="N17" s="146">
        <v>10</v>
      </c>
      <c r="O17" s="146">
        <v>198</v>
      </c>
      <c r="P17" s="84">
        <v>22938</v>
      </c>
    </row>
    <row r="18" spans="1:16">
      <c r="A18" s="12" t="s">
        <v>13</v>
      </c>
      <c r="B18" s="84">
        <v>0</v>
      </c>
      <c r="C18" s="84">
        <v>0</v>
      </c>
      <c r="D18" s="84">
        <v>267</v>
      </c>
      <c r="E18" s="84">
        <v>239</v>
      </c>
      <c r="F18" s="84">
        <v>9066</v>
      </c>
      <c r="G18" s="84">
        <v>42677</v>
      </c>
      <c r="H18" s="145">
        <f t="shared" si="2"/>
        <v>1.3124115874285012</v>
      </c>
      <c r="I18" s="84">
        <v>5768</v>
      </c>
      <c r="J18" s="76">
        <f t="shared" si="3"/>
        <v>0.17737868257580416</v>
      </c>
      <c r="K18" s="84">
        <v>916</v>
      </c>
      <c r="L18" s="84">
        <v>3010</v>
      </c>
      <c r="M18" s="84">
        <v>0</v>
      </c>
      <c r="N18" s="146">
        <v>11</v>
      </c>
      <c r="O18" s="146">
        <v>168</v>
      </c>
      <c r="P18" s="84">
        <v>32518</v>
      </c>
    </row>
    <row r="19" spans="1:16">
      <c r="A19" s="12" t="s">
        <v>11</v>
      </c>
      <c r="B19" s="84">
        <v>4</v>
      </c>
      <c r="C19" s="84">
        <v>2</v>
      </c>
      <c r="D19" s="84">
        <v>37</v>
      </c>
      <c r="E19" s="84">
        <v>43</v>
      </c>
      <c r="F19" s="84">
        <v>0</v>
      </c>
      <c r="G19" s="84">
        <v>32735</v>
      </c>
      <c r="H19" s="145">
        <f t="shared" si="2"/>
        <v>1.1479520269322485</v>
      </c>
      <c r="I19" s="84">
        <v>14314</v>
      </c>
      <c r="J19" s="76">
        <f t="shared" si="3"/>
        <v>0.50196380979099453</v>
      </c>
      <c r="K19" s="84">
        <v>0</v>
      </c>
      <c r="L19" s="84">
        <v>0</v>
      </c>
      <c r="M19" s="84">
        <v>0</v>
      </c>
      <c r="N19" s="146">
        <v>7</v>
      </c>
      <c r="O19" s="146">
        <v>123</v>
      </c>
      <c r="P19" s="84">
        <v>28516</v>
      </c>
    </row>
    <row r="20" spans="1:16">
      <c r="A20" s="12" t="s">
        <v>14</v>
      </c>
      <c r="B20" s="84">
        <v>0</v>
      </c>
      <c r="C20" s="84">
        <v>0</v>
      </c>
      <c r="D20" s="84">
        <v>192</v>
      </c>
      <c r="E20" s="84">
        <v>179</v>
      </c>
      <c r="F20" s="84">
        <v>13902</v>
      </c>
      <c r="G20" s="84">
        <v>31817</v>
      </c>
      <c r="H20" s="145">
        <f t="shared" si="2"/>
        <v>0.93772472737989976</v>
      </c>
      <c r="I20" s="84">
        <v>26986</v>
      </c>
      <c r="J20" s="76">
        <f t="shared" si="3"/>
        <v>0.79534335396404365</v>
      </c>
      <c r="K20" s="84">
        <v>2549</v>
      </c>
      <c r="L20" s="84">
        <v>826</v>
      </c>
      <c r="M20" s="84">
        <v>1000</v>
      </c>
      <c r="N20" s="146">
        <v>29</v>
      </c>
      <c r="O20" s="146">
        <v>304</v>
      </c>
      <c r="P20" s="84">
        <v>33930</v>
      </c>
    </row>
    <row r="21" spans="1:16">
      <c r="A21" s="12" t="s">
        <v>10</v>
      </c>
      <c r="B21" s="84">
        <v>0</v>
      </c>
      <c r="C21" s="84">
        <v>0</v>
      </c>
      <c r="D21" s="84">
        <v>104</v>
      </c>
      <c r="E21" s="84">
        <v>68</v>
      </c>
      <c r="F21" s="84">
        <v>12729</v>
      </c>
      <c r="G21" s="84">
        <v>84265</v>
      </c>
      <c r="H21" s="145">
        <f t="shared" si="2"/>
        <v>3.2683655263362037</v>
      </c>
      <c r="I21" s="84">
        <v>8417</v>
      </c>
      <c r="J21" s="76">
        <f t="shared" si="3"/>
        <v>0.32646807850438292</v>
      </c>
      <c r="K21" s="84">
        <v>2792</v>
      </c>
      <c r="L21" s="84">
        <v>3953</v>
      </c>
      <c r="M21" s="84">
        <v>0</v>
      </c>
      <c r="N21" s="146">
        <v>8</v>
      </c>
      <c r="O21" s="146">
        <v>71</v>
      </c>
      <c r="P21" s="84">
        <v>25782</v>
      </c>
    </row>
    <row r="22" spans="1:16">
      <c r="A22" s="12" t="s">
        <v>8</v>
      </c>
      <c r="B22" s="84">
        <v>4</v>
      </c>
      <c r="C22" s="84">
        <v>3</v>
      </c>
      <c r="D22" s="84">
        <v>463</v>
      </c>
      <c r="E22" s="84">
        <v>429</v>
      </c>
      <c r="F22" s="84">
        <v>3560</v>
      </c>
      <c r="G22" s="84">
        <v>36587</v>
      </c>
      <c r="H22" s="145">
        <f t="shared" si="2"/>
        <v>1.726371915255037</v>
      </c>
      <c r="I22" s="84">
        <v>6714</v>
      </c>
      <c r="J22" s="76">
        <f t="shared" si="3"/>
        <v>0.3168027178785448</v>
      </c>
      <c r="K22" s="84">
        <v>1975</v>
      </c>
      <c r="L22" s="84">
        <v>500</v>
      </c>
      <c r="M22" s="84">
        <v>240</v>
      </c>
      <c r="N22" s="146">
        <v>6</v>
      </c>
      <c r="O22" s="146">
        <v>128</v>
      </c>
      <c r="P22" s="84">
        <v>21193</v>
      </c>
    </row>
    <row r="23" spans="1:16" s="85" customFormat="1">
      <c r="B23" s="86"/>
      <c r="C23" s="86"/>
      <c r="D23" s="86"/>
      <c r="E23" s="86"/>
      <c r="F23" s="86"/>
      <c r="G23" s="86"/>
      <c r="H23" s="147"/>
      <c r="I23" s="86"/>
      <c r="J23" s="124"/>
      <c r="K23" s="86"/>
      <c r="L23" s="86"/>
      <c r="M23" s="86"/>
      <c r="N23" s="148"/>
      <c r="O23" s="148"/>
      <c r="P23" s="86"/>
    </row>
    <row r="24" spans="1:16" ht="15.75">
      <c r="A24" s="83" t="s">
        <v>48</v>
      </c>
      <c r="P24" s="84"/>
    </row>
    <row r="25" spans="1:16">
      <c r="A25" s="12" t="s">
        <v>22</v>
      </c>
      <c r="B25" s="84">
        <v>0</v>
      </c>
      <c r="C25" s="84">
        <v>0</v>
      </c>
      <c r="D25" s="84">
        <v>258</v>
      </c>
      <c r="E25" s="84">
        <v>254</v>
      </c>
      <c r="F25" s="84">
        <v>3444</v>
      </c>
      <c r="G25" s="84">
        <v>45069</v>
      </c>
      <c r="H25" s="145">
        <f t="shared" ref="H25:H37" si="4">G25/P25</f>
        <v>1.1223757937990289</v>
      </c>
      <c r="I25" s="84">
        <v>28982</v>
      </c>
      <c r="J25" s="76">
        <f t="shared" ref="J25:J37" si="5">I25/P25</f>
        <v>0.72175320632548878</v>
      </c>
      <c r="K25" s="84">
        <v>672</v>
      </c>
      <c r="L25" s="84">
        <v>2331</v>
      </c>
      <c r="M25" s="84">
        <v>2865</v>
      </c>
      <c r="N25" s="146">
        <v>64</v>
      </c>
      <c r="O25" s="146">
        <v>1600</v>
      </c>
      <c r="P25" s="84">
        <v>40155</v>
      </c>
    </row>
    <row r="26" spans="1:16">
      <c r="A26" s="12" t="s">
        <v>19</v>
      </c>
      <c r="B26" s="84">
        <v>0</v>
      </c>
      <c r="C26" s="84">
        <v>0</v>
      </c>
      <c r="D26" s="84">
        <v>125</v>
      </c>
      <c r="E26" s="84">
        <v>125</v>
      </c>
      <c r="F26" s="84">
        <v>0</v>
      </c>
      <c r="G26" s="84">
        <v>74140</v>
      </c>
      <c r="H26" s="145">
        <f t="shared" si="4"/>
        <v>1.9216712889764391</v>
      </c>
      <c r="I26" s="84">
        <v>13659</v>
      </c>
      <c r="J26" s="76">
        <f t="shared" si="5"/>
        <v>0.35403436924911225</v>
      </c>
      <c r="K26" s="84">
        <v>2000</v>
      </c>
      <c r="L26" s="84">
        <v>3000</v>
      </c>
      <c r="M26" s="84">
        <v>0</v>
      </c>
      <c r="N26" s="146">
        <v>25</v>
      </c>
      <c r="O26" s="146">
        <v>181</v>
      </c>
      <c r="P26" s="84">
        <v>38581</v>
      </c>
    </row>
    <row r="27" spans="1:16">
      <c r="A27" s="12" t="s">
        <v>16</v>
      </c>
      <c r="B27" s="84">
        <v>53</v>
      </c>
      <c r="C27" s="84">
        <v>39</v>
      </c>
      <c r="D27" s="84">
        <v>393</v>
      </c>
      <c r="E27" s="84">
        <v>590</v>
      </c>
      <c r="F27" s="84">
        <v>8628</v>
      </c>
      <c r="G27" s="84">
        <v>26207</v>
      </c>
      <c r="H27" s="145">
        <f t="shared" si="4"/>
        <v>0.7237503452085059</v>
      </c>
      <c r="I27" s="84">
        <v>7519</v>
      </c>
      <c r="J27" s="76">
        <f t="shared" si="5"/>
        <v>0.2076498204915769</v>
      </c>
      <c r="K27" s="84">
        <v>1623</v>
      </c>
      <c r="L27" s="84">
        <v>2111</v>
      </c>
      <c r="M27" s="84">
        <v>0</v>
      </c>
      <c r="N27" s="146">
        <v>32</v>
      </c>
      <c r="O27" s="146">
        <v>200</v>
      </c>
      <c r="P27" s="84">
        <v>36210</v>
      </c>
    </row>
    <row r="28" spans="1:16">
      <c r="A28" s="12" t="s">
        <v>18</v>
      </c>
      <c r="B28" s="84">
        <v>0</v>
      </c>
      <c r="C28" s="84">
        <v>0</v>
      </c>
      <c r="D28" s="84">
        <v>230</v>
      </c>
      <c r="E28" s="84">
        <v>160</v>
      </c>
      <c r="F28" s="84">
        <v>15550</v>
      </c>
      <c r="G28" s="84">
        <v>53307</v>
      </c>
      <c r="H28" s="145">
        <f t="shared" si="4"/>
        <v>1.4285293171829778</v>
      </c>
      <c r="I28" s="84">
        <v>8423</v>
      </c>
      <c r="J28" s="76">
        <f t="shared" si="5"/>
        <v>0.2257208704041162</v>
      </c>
      <c r="K28" s="84">
        <v>612</v>
      </c>
      <c r="L28" s="84">
        <v>0</v>
      </c>
      <c r="M28" s="84">
        <v>0</v>
      </c>
      <c r="N28" s="146">
        <v>4</v>
      </c>
      <c r="O28" s="146">
        <v>77</v>
      </c>
      <c r="P28" s="84">
        <v>37316</v>
      </c>
    </row>
    <row r="29" spans="1:16">
      <c r="A29" s="12" t="s">
        <v>24</v>
      </c>
      <c r="B29" s="84">
        <v>0</v>
      </c>
      <c r="C29" s="84">
        <v>0</v>
      </c>
      <c r="D29" s="84">
        <v>1551</v>
      </c>
      <c r="E29" s="84">
        <v>1188</v>
      </c>
      <c r="F29" s="84">
        <v>28535</v>
      </c>
      <c r="G29" s="84">
        <v>93241</v>
      </c>
      <c r="H29" s="145">
        <f t="shared" si="4"/>
        <v>2.1176216756376189</v>
      </c>
      <c r="I29" s="84">
        <v>38598</v>
      </c>
      <c r="J29" s="76">
        <f t="shared" si="5"/>
        <v>0.87660966137494034</v>
      </c>
      <c r="K29" s="84">
        <v>11609</v>
      </c>
      <c r="L29" s="84">
        <v>7598</v>
      </c>
      <c r="M29" s="84">
        <v>608</v>
      </c>
      <c r="N29" s="146">
        <v>13</v>
      </c>
      <c r="O29" s="146">
        <v>1000</v>
      </c>
      <c r="P29" s="84">
        <v>44031</v>
      </c>
    </row>
    <row r="30" spans="1:16">
      <c r="A30" s="12" t="s">
        <v>20</v>
      </c>
      <c r="B30" s="84">
        <v>0</v>
      </c>
      <c r="C30" s="84">
        <v>0</v>
      </c>
      <c r="D30" s="84">
        <v>548</v>
      </c>
      <c r="E30" s="84">
        <v>483</v>
      </c>
      <c r="F30" s="84">
        <v>10526</v>
      </c>
      <c r="G30" s="84">
        <v>33381</v>
      </c>
      <c r="H30" s="145">
        <f t="shared" si="4"/>
        <v>0.82458870609159629</v>
      </c>
      <c r="I30" s="84">
        <v>6091</v>
      </c>
      <c r="J30" s="76">
        <f t="shared" si="5"/>
        <v>0.15046193369892791</v>
      </c>
      <c r="K30" s="84">
        <v>6979</v>
      </c>
      <c r="L30" s="84">
        <v>362</v>
      </c>
      <c r="M30" s="84">
        <v>0</v>
      </c>
      <c r="N30" s="146">
        <v>12</v>
      </c>
      <c r="O30" s="146">
        <v>89</v>
      </c>
      <c r="P30" s="84">
        <v>40482</v>
      </c>
    </row>
    <row r="31" spans="1:16">
      <c r="A31" s="12" t="s">
        <v>15</v>
      </c>
      <c r="B31" s="84">
        <v>11</v>
      </c>
      <c r="C31" s="84">
        <v>8</v>
      </c>
      <c r="D31" s="84">
        <v>62</v>
      </c>
      <c r="E31" s="84">
        <v>10</v>
      </c>
      <c r="F31" s="84">
        <v>3500</v>
      </c>
      <c r="G31" s="84">
        <v>10865</v>
      </c>
      <c r="H31" s="145">
        <f t="shared" si="4"/>
        <v>0.30753771688980724</v>
      </c>
      <c r="I31" s="84">
        <v>610</v>
      </c>
      <c r="J31" s="76">
        <f t="shared" si="5"/>
        <v>1.7266268504627928E-2</v>
      </c>
      <c r="K31" s="84">
        <v>412</v>
      </c>
      <c r="L31" s="84">
        <v>1269</v>
      </c>
      <c r="M31" s="84">
        <v>0</v>
      </c>
      <c r="N31" s="146">
        <v>16</v>
      </c>
      <c r="O31" s="146">
        <v>208</v>
      </c>
      <c r="P31" s="84">
        <v>35329</v>
      </c>
    </row>
    <row r="32" spans="1:16">
      <c r="A32" s="12" t="s">
        <v>372</v>
      </c>
      <c r="B32" s="84">
        <v>0</v>
      </c>
      <c r="C32" s="84">
        <v>0</v>
      </c>
      <c r="D32" s="84">
        <v>35</v>
      </c>
      <c r="E32" s="84">
        <v>30</v>
      </c>
      <c r="F32" s="84">
        <v>17307</v>
      </c>
      <c r="G32" s="84">
        <v>51411</v>
      </c>
      <c r="H32" s="145">
        <f t="shared" si="4"/>
        <v>1.1622507573359859</v>
      </c>
      <c r="I32" s="84">
        <v>18001</v>
      </c>
      <c r="J32" s="76">
        <f t="shared" si="5"/>
        <v>0.40694940543473346</v>
      </c>
      <c r="K32" s="84">
        <v>2278</v>
      </c>
      <c r="L32" s="84">
        <v>327</v>
      </c>
      <c r="M32" s="84">
        <v>873</v>
      </c>
      <c r="N32" s="146">
        <v>8</v>
      </c>
      <c r="O32" s="146">
        <v>86</v>
      </c>
      <c r="P32" s="84">
        <v>44234</v>
      </c>
    </row>
    <row r="33" spans="1:16">
      <c r="A33" s="12" t="s">
        <v>25</v>
      </c>
      <c r="B33" s="84">
        <v>8</v>
      </c>
      <c r="C33" s="84">
        <v>8</v>
      </c>
      <c r="D33" s="84">
        <v>285</v>
      </c>
      <c r="E33" s="84">
        <v>137</v>
      </c>
      <c r="F33" s="84">
        <v>79438</v>
      </c>
      <c r="G33" s="84">
        <v>250000</v>
      </c>
      <c r="H33" s="145">
        <f t="shared" si="4"/>
        <v>5.0031019231923795</v>
      </c>
      <c r="I33" s="84">
        <v>25294</v>
      </c>
      <c r="J33" s="76">
        <f t="shared" si="5"/>
        <v>0.50619384018091218</v>
      </c>
      <c r="K33" s="84">
        <v>3247</v>
      </c>
      <c r="L33" s="84">
        <v>4928</v>
      </c>
      <c r="M33" s="84">
        <v>2436</v>
      </c>
      <c r="N33" s="146">
        <v>10</v>
      </c>
      <c r="O33" s="146">
        <v>800</v>
      </c>
      <c r="P33" s="84">
        <v>49969</v>
      </c>
    </row>
    <row r="34" spans="1:16">
      <c r="A34" s="12" t="s">
        <v>17</v>
      </c>
      <c r="B34" s="84">
        <v>0</v>
      </c>
      <c r="C34" s="84">
        <v>0</v>
      </c>
      <c r="D34" s="84">
        <v>253</v>
      </c>
      <c r="E34" s="84">
        <v>208</v>
      </c>
      <c r="F34" s="84">
        <v>5946</v>
      </c>
      <c r="G34" s="84">
        <v>30303</v>
      </c>
      <c r="H34" s="145">
        <f t="shared" si="4"/>
        <v>0.83131241084165475</v>
      </c>
      <c r="I34" s="84">
        <v>16725</v>
      </c>
      <c r="J34" s="76">
        <f t="shared" si="5"/>
        <v>0.45882256117634151</v>
      </c>
      <c r="K34" s="84">
        <v>750</v>
      </c>
      <c r="L34" s="84">
        <v>700</v>
      </c>
      <c r="M34" s="84">
        <v>125</v>
      </c>
      <c r="N34" s="146">
        <v>12</v>
      </c>
      <c r="O34" s="146">
        <v>200</v>
      </c>
      <c r="P34" s="84">
        <v>36452</v>
      </c>
    </row>
    <row r="35" spans="1:16">
      <c r="A35" s="12" t="s">
        <v>21</v>
      </c>
      <c r="B35" s="84">
        <v>0</v>
      </c>
      <c r="C35" s="84">
        <v>0</v>
      </c>
      <c r="D35" s="84">
        <v>397</v>
      </c>
      <c r="E35" s="84">
        <v>386</v>
      </c>
      <c r="F35" s="84">
        <v>30106</v>
      </c>
      <c r="G35" s="84">
        <v>296032</v>
      </c>
      <c r="H35" s="145">
        <f t="shared" si="4"/>
        <v>7.5520293885048089</v>
      </c>
      <c r="I35" s="84">
        <v>16734</v>
      </c>
      <c r="J35" s="76">
        <f t="shared" si="5"/>
        <v>0.42689864537360644</v>
      </c>
      <c r="K35" s="84">
        <v>986</v>
      </c>
      <c r="L35" s="84">
        <v>109</v>
      </c>
      <c r="M35" s="84">
        <v>91</v>
      </c>
      <c r="N35" s="146">
        <v>13</v>
      </c>
      <c r="O35" s="146">
        <v>190</v>
      </c>
      <c r="P35" s="84">
        <v>39199</v>
      </c>
    </row>
    <row r="36" spans="1:16">
      <c r="A36" s="12" t="s">
        <v>23</v>
      </c>
      <c r="B36" s="84">
        <v>20</v>
      </c>
      <c r="C36" s="84">
        <v>20</v>
      </c>
      <c r="D36" s="84">
        <v>60</v>
      </c>
      <c r="E36" s="84">
        <v>31</v>
      </c>
      <c r="F36" s="84">
        <v>14586</v>
      </c>
      <c r="G36" s="84">
        <v>368544</v>
      </c>
      <c r="H36" s="145">
        <f t="shared" si="4"/>
        <v>8.7155086789954126</v>
      </c>
      <c r="I36" s="84">
        <v>10122</v>
      </c>
      <c r="J36" s="76">
        <f t="shared" si="5"/>
        <v>0.239370004256728</v>
      </c>
      <c r="K36" s="84">
        <v>5750</v>
      </c>
      <c r="L36" s="84">
        <v>2920</v>
      </c>
      <c r="M36" s="84">
        <v>180</v>
      </c>
      <c r="N36" s="146">
        <v>24</v>
      </c>
      <c r="O36" s="146">
        <v>252</v>
      </c>
      <c r="P36" s="84">
        <v>42286</v>
      </c>
    </row>
    <row r="37" spans="1:16">
      <c r="A37" s="12" t="s">
        <v>26</v>
      </c>
      <c r="B37" s="84">
        <v>25</v>
      </c>
      <c r="C37" s="84">
        <v>24</v>
      </c>
      <c r="D37" s="84">
        <v>236</v>
      </c>
      <c r="E37" s="84">
        <v>222</v>
      </c>
      <c r="F37" s="84">
        <v>14287</v>
      </c>
      <c r="G37" s="84">
        <v>145493</v>
      </c>
      <c r="H37" s="145">
        <f t="shared" si="4"/>
        <v>2.948604665302069</v>
      </c>
      <c r="I37" s="84">
        <v>25525</v>
      </c>
      <c r="J37" s="76">
        <f t="shared" si="5"/>
        <v>0.51729728634254102</v>
      </c>
      <c r="K37" s="84">
        <v>3163</v>
      </c>
      <c r="L37" s="84">
        <v>295</v>
      </c>
      <c r="M37" s="84">
        <v>0</v>
      </c>
      <c r="N37" s="146">
        <v>10</v>
      </c>
      <c r="O37" s="146">
        <v>169</v>
      </c>
      <c r="P37" s="84">
        <v>49343</v>
      </c>
    </row>
    <row r="38" spans="1:16" s="85" customFormat="1">
      <c r="B38" s="86"/>
      <c r="C38" s="86"/>
      <c r="D38" s="86"/>
      <c r="E38" s="86"/>
      <c r="F38" s="86"/>
      <c r="G38" s="86"/>
      <c r="H38" s="147"/>
      <c r="I38" s="86"/>
      <c r="J38" s="124"/>
      <c r="K38" s="86"/>
      <c r="L38" s="86"/>
      <c r="M38" s="86"/>
      <c r="N38" s="148"/>
      <c r="O38" s="148"/>
      <c r="P38" s="86"/>
    </row>
    <row r="39" spans="1:16" ht="15.75">
      <c r="A39" s="83" t="s">
        <v>49</v>
      </c>
      <c r="P39" s="84"/>
    </row>
    <row r="40" spans="1:16">
      <c r="A40" s="12" t="s">
        <v>30</v>
      </c>
      <c r="B40" s="84">
        <v>50</v>
      </c>
      <c r="C40" s="84">
        <v>35</v>
      </c>
      <c r="D40" s="84">
        <v>932</v>
      </c>
      <c r="E40" s="84">
        <v>678</v>
      </c>
      <c r="F40" s="84">
        <v>27890</v>
      </c>
      <c r="G40" s="84">
        <v>126379</v>
      </c>
      <c r="H40" s="145">
        <f t="shared" ref="H40:H45" si="6">G40/P40</f>
        <v>2.0740649565916662</v>
      </c>
      <c r="I40" s="84">
        <v>40473</v>
      </c>
      <c r="J40" s="76">
        <f t="shared" ref="J40:J45" si="7">I40/P40</f>
        <v>0.66422135788489001</v>
      </c>
      <c r="K40" s="84">
        <v>5487</v>
      </c>
      <c r="L40" s="84">
        <v>597</v>
      </c>
      <c r="M40" s="84">
        <v>164</v>
      </c>
      <c r="N40" s="146">
        <v>13</v>
      </c>
      <c r="O40" s="146">
        <v>469</v>
      </c>
      <c r="P40" s="84">
        <v>60933</v>
      </c>
    </row>
    <row r="41" spans="1:16">
      <c r="A41" s="12" t="s">
        <v>29</v>
      </c>
      <c r="B41" s="84">
        <v>97</v>
      </c>
      <c r="C41" s="84">
        <v>74</v>
      </c>
      <c r="D41" s="84">
        <v>641</v>
      </c>
      <c r="E41" s="84">
        <v>454</v>
      </c>
      <c r="F41" s="84">
        <v>33512</v>
      </c>
      <c r="G41" s="84">
        <v>119154</v>
      </c>
      <c r="H41" s="145">
        <f t="shared" si="6"/>
        <v>1.9420738664145778</v>
      </c>
      <c r="I41" s="84">
        <v>22558</v>
      </c>
      <c r="J41" s="76">
        <f t="shared" si="7"/>
        <v>0.36766958959481044</v>
      </c>
      <c r="K41" s="84">
        <v>7373</v>
      </c>
      <c r="L41" s="84">
        <v>730</v>
      </c>
      <c r="M41" s="84">
        <v>3421</v>
      </c>
      <c r="N41" s="146">
        <v>45</v>
      </c>
      <c r="O41" s="146">
        <v>400</v>
      </c>
      <c r="P41" s="84">
        <v>61354</v>
      </c>
    </row>
    <row r="42" spans="1:16">
      <c r="A42" s="12" t="s">
        <v>32</v>
      </c>
      <c r="B42" s="84">
        <v>169</v>
      </c>
      <c r="C42" s="84">
        <v>152</v>
      </c>
      <c r="D42" s="84">
        <v>657</v>
      </c>
      <c r="E42" s="84">
        <v>567</v>
      </c>
      <c r="F42" s="84">
        <v>4983</v>
      </c>
      <c r="G42" s="84">
        <v>120080</v>
      </c>
      <c r="H42" s="145">
        <f t="shared" si="6"/>
        <v>1.8606669145903061</v>
      </c>
      <c r="I42" s="84">
        <v>26670</v>
      </c>
      <c r="J42" s="76">
        <f t="shared" si="7"/>
        <v>0.41325771662328004</v>
      </c>
      <c r="K42" s="84">
        <v>4349</v>
      </c>
      <c r="L42" s="84">
        <v>1536</v>
      </c>
      <c r="M42" s="84">
        <v>850</v>
      </c>
      <c r="N42" s="146">
        <v>10</v>
      </c>
      <c r="O42" s="146">
        <v>153</v>
      </c>
      <c r="P42" s="84">
        <v>64536</v>
      </c>
    </row>
    <row r="43" spans="1:16">
      <c r="A43" s="12" t="s">
        <v>27</v>
      </c>
      <c r="B43" s="84">
        <v>320</v>
      </c>
      <c r="C43" s="84">
        <v>239</v>
      </c>
      <c r="D43" s="84">
        <v>653</v>
      </c>
      <c r="E43" s="84">
        <v>606</v>
      </c>
      <c r="F43" s="84">
        <v>8996</v>
      </c>
      <c r="G43" s="84">
        <v>103740</v>
      </c>
      <c r="H43" s="145">
        <f t="shared" si="6"/>
        <v>1.8741870212458447</v>
      </c>
      <c r="I43" s="84">
        <v>34284</v>
      </c>
      <c r="J43" s="76">
        <f t="shared" si="7"/>
        <v>0.61938141349906051</v>
      </c>
      <c r="K43" s="84">
        <v>2189</v>
      </c>
      <c r="L43" s="84">
        <v>4337</v>
      </c>
      <c r="M43" s="84">
        <v>721</v>
      </c>
      <c r="N43" s="146">
        <v>17</v>
      </c>
      <c r="O43" s="146">
        <v>358</v>
      </c>
      <c r="P43" s="84">
        <v>55352</v>
      </c>
    </row>
    <row r="44" spans="1:16">
      <c r="A44" s="12" t="s">
        <v>28</v>
      </c>
      <c r="B44" s="84">
        <v>23</v>
      </c>
      <c r="C44" s="84">
        <v>19</v>
      </c>
      <c r="D44" s="84">
        <v>130</v>
      </c>
      <c r="E44" s="84">
        <v>121</v>
      </c>
      <c r="F44" s="84">
        <v>29878</v>
      </c>
      <c r="G44" s="84">
        <v>65616</v>
      </c>
      <c r="H44" s="145">
        <f t="shared" si="6"/>
        <v>1.1095779220779221</v>
      </c>
      <c r="I44" s="84">
        <v>16574</v>
      </c>
      <c r="J44" s="76">
        <f t="shared" si="7"/>
        <v>0.28026920995670995</v>
      </c>
      <c r="K44" s="84">
        <v>8442</v>
      </c>
      <c r="L44" s="84">
        <v>177</v>
      </c>
      <c r="M44" s="84">
        <v>4763</v>
      </c>
      <c r="N44" s="146">
        <v>32</v>
      </c>
      <c r="O44" s="146">
        <v>190</v>
      </c>
      <c r="P44" s="84">
        <v>59136</v>
      </c>
    </row>
    <row r="45" spans="1:16">
      <c r="A45" s="12" t="s">
        <v>31</v>
      </c>
      <c r="B45" s="84">
        <v>1</v>
      </c>
      <c r="C45" s="84">
        <v>1</v>
      </c>
      <c r="D45" s="84">
        <v>689</v>
      </c>
      <c r="E45" s="84">
        <v>558</v>
      </c>
      <c r="F45" s="84">
        <v>22233</v>
      </c>
      <c r="G45" s="84">
        <v>139277</v>
      </c>
      <c r="H45" s="145">
        <f t="shared" si="6"/>
        <v>2.25268895466382</v>
      </c>
      <c r="I45" s="84">
        <v>19140</v>
      </c>
      <c r="J45" s="76">
        <f t="shared" si="7"/>
        <v>0.3095734873113688</v>
      </c>
      <c r="K45" s="84">
        <v>5152</v>
      </c>
      <c r="L45" s="84">
        <v>0</v>
      </c>
      <c r="M45" s="84">
        <v>0</v>
      </c>
      <c r="N45" s="146">
        <v>19</v>
      </c>
      <c r="O45" s="146">
        <v>446</v>
      </c>
      <c r="P45" s="84">
        <v>61827</v>
      </c>
    </row>
    <row r="46" spans="1:16" s="85" customFormat="1">
      <c r="B46" s="86"/>
      <c r="C46" s="86"/>
      <c r="D46" s="86"/>
      <c r="E46" s="86"/>
      <c r="F46" s="86"/>
      <c r="G46" s="86"/>
      <c r="H46" s="147"/>
      <c r="I46" s="86"/>
      <c r="J46" s="124"/>
      <c r="K46" s="86"/>
      <c r="L46" s="86"/>
      <c r="M46" s="86"/>
      <c r="N46" s="148"/>
      <c r="O46" s="148"/>
      <c r="P46" s="86"/>
    </row>
    <row r="47" spans="1:16" ht="15.75">
      <c r="A47" s="83" t="s">
        <v>50</v>
      </c>
      <c r="P47" s="84"/>
    </row>
    <row r="48" spans="1:16">
      <c r="A48" s="12" t="s">
        <v>35</v>
      </c>
      <c r="B48" s="84">
        <v>0</v>
      </c>
      <c r="C48" s="84">
        <v>0</v>
      </c>
      <c r="D48" s="84">
        <v>184</v>
      </c>
      <c r="E48" s="84">
        <v>169</v>
      </c>
      <c r="F48" s="84">
        <v>13337</v>
      </c>
      <c r="G48" s="84">
        <v>278750</v>
      </c>
      <c r="H48" s="145">
        <f>G48/P48</f>
        <v>3.6339104135161913</v>
      </c>
      <c r="I48" s="84">
        <v>46408</v>
      </c>
      <c r="J48" s="76">
        <f>I48/P48</f>
        <v>0.60499556760702922</v>
      </c>
      <c r="K48" s="84">
        <v>10247</v>
      </c>
      <c r="L48" s="84">
        <v>3662</v>
      </c>
      <c r="M48" s="84">
        <v>7652</v>
      </c>
      <c r="N48" s="146">
        <v>32</v>
      </c>
      <c r="O48" s="146">
        <v>959</v>
      </c>
      <c r="P48" s="84">
        <v>76708</v>
      </c>
    </row>
    <row r="49" spans="1:16">
      <c r="A49" s="12" t="s">
        <v>36</v>
      </c>
      <c r="B49" s="84">
        <v>9</v>
      </c>
      <c r="C49" s="84">
        <v>9</v>
      </c>
      <c r="D49" s="84">
        <v>809</v>
      </c>
      <c r="E49" s="84">
        <v>622</v>
      </c>
      <c r="F49" s="84">
        <v>54281</v>
      </c>
      <c r="G49" s="84">
        <v>286093</v>
      </c>
      <c r="H49" s="145">
        <f>G49/P49</f>
        <v>3.6956235306275351</v>
      </c>
      <c r="I49" s="84">
        <v>54628</v>
      </c>
      <c r="J49" s="76">
        <f>I49/P49</f>
        <v>0.70566047484951044</v>
      </c>
      <c r="K49" s="84">
        <v>2725</v>
      </c>
      <c r="L49" s="84">
        <v>3750</v>
      </c>
      <c r="M49" s="84">
        <v>0</v>
      </c>
      <c r="N49" s="146">
        <v>10</v>
      </c>
      <c r="O49" s="146">
        <v>393</v>
      </c>
      <c r="P49" s="84">
        <v>77414</v>
      </c>
    </row>
    <row r="50" spans="1:16">
      <c r="A50" s="12" t="s">
        <v>33</v>
      </c>
      <c r="B50" s="84">
        <v>4</v>
      </c>
      <c r="C50" s="84">
        <v>4</v>
      </c>
      <c r="D50" s="84">
        <v>1254</v>
      </c>
      <c r="E50" s="84">
        <v>961</v>
      </c>
      <c r="F50" s="84">
        <v>16947</v>
      </c>
      <c r="G50" s="84">
        <v>142727</v>
      </c>
      <c r="H50" s="145">
        <f>G50/P50</f>
        <v>2.1037217186233326</v>
      </c>
      <c r="I50" s="84">
        <v>12287</v>
      </c>
      <c r="J50" s="76">
        <f>I50/P50</f>
        <v>0.18110398702925787</v>
      </c>
      <c r="K50" s="84">
        <v>6859</v>
      </c>
      <c r="L50" s="84">
        <v>3072</v>
      </c>
      <c r="M50" s="84">
        <v>1688</v>
      </c>
      <c r="N50" s="146">
        <v>57</v>
      </c>
      <c r="O50" s="146">
        <v>713</v>
      </c>
      <c r="P50" s="84">
        <v>67845</v>
      </c>
    </row>
    <row r="51" spans="1:16">
      <c r="A51" s="12" t="s">
        <v>34</v>
      </c>
      <c r="B51" s="84">
        <v>769</v>
      </c>
      <c r="C51" s="84">
        <v>4</v>
      </c>
      <c r="D51" s="84">
        <v>808</v>
      </c>
      <c r="E51" s="84">
        <v>9</v>
      </c>
      <c r="F51" s="84">
        <v>35256</v>
      </c>
      <c r="G51" s="84">
        <v>253240</v>
      </c>
      <c r="H51" s="145">
        <f>G51/P51</f>
        <v>3.4742763067636164</v>
      </c>
      <c r="I51" s="84">
        <v>49118</v>
      </c>
      <c r="J51" s="76">
        <f>I51/P51</f>
        <v>0.67386472767183425</v>
      </c>
      <c r="K51" s="84">
        <v>4764</v>
      </c>
      <c r="L51" s="84">
        <v>890</v>
      </c>
      <c r="M51" s="84">
        <v>2625</v>
      </c>
      <c r="N51" s="146">
        <v>33</v>
      </c>
      <c r="O51" s="146">
        <v>761</v>
      </c>
      <c r="P51" s="84">
        <v>72890</v>
      </c>
    </row>
    <row r="52" spans="1:16">
      <c r="A52" s="12" t="s">
        <v>37</v>
      </c>
      <c r="B52" s="84">
        <v>119</v>
      </c>
      <c r="C52" s="84">
        <v>43</v>
      </c>
      <c r="D52" s="84">
        <v>398</v>
      </c>
      <c r="E52" s="84">
        <v>303</v>
      </c>
      <c r="F52" s="84">
        <v>15180</v>
      </c>
      <c r="G52" s="84">
        <v>95812</v>
      </c>
      <c r="H52" s="145">
        <f>G52/P52</f>
        <v>1.2626945531701788</v>
      </c>
      <c r="I52" s="84">
        <v>15090</v>
      </c>
      <c r="J52" s="76">
        <f>I52/P52</f>
        <v>0.19886925236231368</v>
      </c>
      <c r="K52" s="84">
        <v>7825</v>
      </c>
      <c r="L52" s="84">
        <v>9397</v>
      </c>
      <c r="M52" s="84">
        <v>335</v>
      </c>
      <c r="N52" s="146">
        <v>73</v>
      </c>
      <c r="O52" s="146">
        <v>733</v>
      </c>
      <c r="P52" s="84">
        <v>75879</v>
      </c>
    </row>
    <row r="53" spans="1:16" s="85" customFormat="1">
      <c r="B53" s="86"/>
      <c r="C53" s="86"/>
      <c r="D53" s="86"/>
      <c r="E53" s="86"/>
      <c r="F53" s="86"/>
      <c r="G53" s="86"/>
      <c r="H53" s="147"/>
      <c r="I53" s="86"/>
      <c r="J53" s="124"/>
      <c r="K53" s="86"/>
      <c r="L53" s="86"/>
      <c r="M53" s="86"/>
      <c r="N53" s="148"/>
      <c r="O53" s="148"/>
      <c r="P53" s="86"/>
    </row>
    <row r="54" spans="1:16" ht="15.75">
      <c r="A54" s="83" t="s">
        <v>51</v>
      </c>
      <c r="P54" s="84"/>
    </row>
    <row r="55" spans="1:16">
      <c r="A55" s="12" t="s">
        <v>39</v>
      </c>
      <c r="B55" s="84">
        <v>104</v>
      </c>
      <c r="C55" s="84">
        <v>87</v>
      </c>
      <c r="D55" s="84">
        <v>760</v>
      </c>
      <c r="E55" s="84">
        <v>743</v>
      </c>
      <c r="F55" s="84">
        <v>16771</v>
      </c>
      <c r="G55" s="84">
        <v>168883</v>
      </c>
      <c r="H55" s="145">
        <f>G55/P55</f>
        <v>1.6939457160625089</v>
      </c>
      <c r="I55" s="84">
        <v>27384</v>
      </c>
      <c r="J55" s="76">
        <f>I55/P55</f>
        <v>0.27466950189572509</v>
      </c>
      <c r="K55" s="84">
        <v>6550</v>
      </c>
      <c r="L55" s="84">
        <v>6965</v>
      </c>
      <c r="M55" s="84">
        <v>495</v>
      </c>
      <c r="N55" s="146">
        <v>13</v>
      </c>
      <c r="O55" s="146">
        <v>858</v>
      </c>
      <c r="P55" s="84">
        <v>99698</v>
      </c>
    </row>
    <row r="56" spans="1:16">
      <c r="A56" s="12" t="s">
        <v>38</v>
      </c>
      <c r="B56" s="84">
        <v>0</v>
      </c>
      <c r="C56" s="84">
        <v>2</v>
      </c>
      <c r="D56" s="84">
        <v>942</v>
      </c>
      <c r="E56" s="84">
        <v>688</v>
      </c>
      <c r="F56" s="84">
        <v>37938</v>
      </c>
      <c r="G56" s="84">
        <v>212711</v>
      </c>
      <c r="H56" s="145">
        <f>G56/P56</f>
        <v>2.2518393834492541</v>
      </c>
      <c r="I56" s="84">
        <v>78483</v>
      </c>
      <c r="J56" s="76">
        <f>I56/P56</f>
        <v>0.83085082732556292</v>
      </c>
      <c r="K56" s="84">
        <v>24976</v>
      </c>
      <c r="L56" s="84">
        <v>25118</v>
      </c>
      <c r="M56" s="84">
        <v>12640</v>
      </c>
      <c r="N56" s="146">
        <v>178</v>
      </c>
      <c r="O56" s="146">
        <v>807</v>
      </c>
      <c r="P56" s="84">
        <v>94461</v>
      </c>
    </row>
    <row r="57" spans="1:16" s="85" customFormat="1">
      <c r="B57" s="86"/>
      <c r="C57" s="86"/>
      <c r="D57" s="86"/>
      <c r="E57" s="86"/>
      <c r="F57" s="86"/>
      <c r="G57" s="86"/>
      <c r="H57" s="147"/>
      <c r="I57" s="86"/>
      <c r="J57" s="124"/>
      <c r="K57" s="86"/>
      <c r="L57" s="86"/>
      <c r="M57" s="86"/>
      <c r="N57" s="148"/>
      <c r="O57" s="148"/>
    </row>
    <row r="58" spans="1:16" ht="15.75">
      <c r="A58" s="83" t="s">
        <v>52</v>
      </c>
      <c r="P58" s="84"/>
    </row>
    <row r="59" spans="1:16">
      <c r="A59" s="12" t="s">
        <v>42</v>
      </c>
      <c r="B59" s="84">
        <v>1</v>
      </c>
      <c r="C59" s="84">
        <v>1</v>
      </c>
      <c r="D59" s="84">
        <v>0</v>
      </c>
      <c r="E59" s="84">
        <v>837</v>
      </c>
      <c r="F59" s="84">
        <v>60424</v>
      </c>
      <c r="G59" s="84">
        <v>459543</v>
      </c>
      <c r="H59" s="145">
        <f t="shared" ref="H59:H64" si="8">G59/P59</f>
        <v>2.4035429982112411</v>
      </c>
      <c r="I59" s="84">
        <v>71698</v>
      </c>
      <c r="J59" s="76">
        <f t="shared" ref="J59:J64" si="9">I59/P59</f>
        <v>0.37500130757241334</v>
      </c>
      <c r="K59" s="84">
        <v>23479</v>
      </c>
      <c r="L59" s="84">
        <v>51592</v>
      </c>
      <c r="M59" s="84">
        <v>39757</v>
      </c>
      <c r="N59" s="146">
        <v>111</v>
      </c>
      <c r="O59" s="146">
        <v>1240</v>
      </c>
      <c r="P59" s="84">
        <v>191194</v>
      </c>
    </row>
    <row r="60" spans="1:16">
      <c r="A60" s="12" t="s">
        <v>44</v>
      </c>
      <c r="B60" s="84">
        <v>4550</v>
      </c>
      <c r="C60" s="84">
        <v>3316</v>
      </c>
      <c r="D60" s="84">
        <v>1470</v>
      </c>
      <c r="E60" s="84">
        <v>1293</v>
      </c>
      <c r="F60" s="84">
        <v>176253</v>
      </c>
      <c r="G60" s="84">
        <v>1004588</v>
      </c>
      <c r="H60" s="145">
        <f t="shared" si="8"/>
        <v>4.5076077445987481</v>
      </c>
      <c r="I60" s="84">
        <v>107124</v>
      </c>
      <c r="J60" s="76">
        <f t="shared" si="9"/>
        <v>0.48066766876808831</v>
      </c>
      <c r="K60" s="84">
        <v>55223</v>
      </c>
      <c r="L60" s="84">
        <v>6228</v>
      </c>
      <c r="M60" s="84">
        <v>0</v>
      </c>
      <c r="N60" s="146">
        <v>157</v>
      </c>
      <c r="O60" s="146">
        <v>3001</v>
      </c>
      <c r="P60" s="84">
        <v>222865</v>
      </c>
    </row>
    <row r="61" spans="1:16">
      <c r="A61" s="12" t="s">
        <v>43</v>
      </c>
      <c r="B61" s="84">
        <v>602</v>
      </c>
      <c r="C61" s="84">
        <v>197</v>
      </c>
      <c r="D61" s="84">
        <v>1727</v>
      </c>
      <c r="E61" s="84">
        <v>1943</v>
      </c>
      <c r="F61" s="84">
        <v>235916</v>
      </c>
      <c r="G61" s="84">
        <v>559339</v>
      </c>
      <c r="H61" s="145">
        <f t="shared" si="8"/>
        <v>2.9530750914687265</v>
      </c>
      <c r="I61" s="84">
        <v>98180</v>
      </c>
      <c r="J61" s="76">
        <f t="shared" si="9"/>
        <v>0.51834918087313697</v>
      </c>
      <c r="K61" s="84">
        <v>31747</v>
      </c>
      <c r="L61" s="84">
        <v>19493</v>
      </c>
      <c r="M61" s="84">
        <v>0</v>
      </c>
      <c r="N61" s="146">
        <v>99</v>
      </c>
      <c r="O61" s="146">
        <v>1894</v>
      </c>
      <c r="P61" s="84">
        <v>189409</v>
      </c>
    </row>
    <row r="62" spans="1:16">
      <c r="A62" s="12" t="s">
        <v>45</v>
      </c>
      <c r="B62" s="84">
        <v>4412</v>
      </c>
      <c r="C62" s="84">
        <v>1954</v>
      </c>
      <c r="D62" s="84">
        <v>663</v>
      </c>
      <c r="E62" s="84">
        <v>574</v>
      </c>
      <c r="F62" s="84">
        <v>140641</v>
      </c>
      <c r="G62" s="84">
        <v>641924</v>
      </c>
      <c r="H62" s="145">
        <f t="shared" si="8"/>
        <v>2.5728932443535943</v>
      </c>
      <c r="I62" s="84">
        <v>176974</v>
      </c>
      <c r="J62" s="76">
        <f t="shared" si="9"/>
        <v>0.70932884426541609</v>
      </c>
      <c r="K62" s="84">
        <v>26262</v>
      </c>
      <c r="L62" s="84">
        <v>7086</v>
      </c>
      <c r="M62" s="84">
        <v>125</v>
      </c>
      <c r="N62" s="146">
        <v>127</v>
      </c>
      <c r="O62" s="146">
        <v>2868</v>
      </c>
      <c r="P62" s="84">
        <v>249495</v>
      </c>
    </row>
    <row r="63" spans="1:16">
      <c r="A63" s="12" t="s">
        <v>41</v>
      </c>
      <c r="B63" s="84">
        <v>383</v>
      </c>
      <c r="C63" s="84">
        <v>383</v>
      </c>
      <c r="D63" s="84">
        <v>4883</v>
      </c>
      <c r="E63" s="84">
        <v>4128</v>
      </c>
      <c r="F63" s="84">
        <v>98167</v>
      </c>
      <c r="G63" s="84">
        <v>681252</v>
      </c>
      <c r="H63" s="145">
        <f t="shared" si="8"/>
        <v>4.4700108264164564</v>
      </c>
      <c r="I63" s="84">
        <v>66777</v>
      </c>
      <c r="J63" s="76">
        <f t="shared" si="9"/>
        <v>0.4381549161772908</v>
      </c>
      <c r="K63" s="84">
        <v>16421</v>
      </c>
      <c r="L63" s="84">
        <v>9423</v>
      </c>
      <c r="M63" s="84">
        <v>8652</v>
      </c>
      <c r="N63" s="146">
        <v>102</v>
      </c>
      <c r="O63" s="146">
        <v>1822</v>
      </c>
      <c r="P63" s="84">
        <v>152405</v>
      </c>
    </row>
    <row r="64" spans="1:16">
      <c r="A64" s="12" t="s">
        <v>40</v>
      </c>
      <c r="B64" s="84">
        <v>12</v>
      </c>
      <c r="C64" s="84">
        <v>7</v>
      </c>
      <c r="D64" s="84">
        <v>1503</v>
      </c>
      <c r="E64" s="84">
        <v>1249</v>
      </c>
      <c r="F64" s="84">
        <v>29402</v>
      </c>
      <c r="G64" s="84">
        <v>142531</v>
      </c>
      <c r="H64" s="145">
        <f t="shared" si="8"/>
        <v>1.4241706634692246</v>
      </c>
      <c r="I64" s="84">
        <v>31405</v>
      </c>
      <c r="J64" s="76">
        <f t="shared" si="9"/>
        <v>0.31379896083133491</v>
      </c>
      <c r="K64" s="84">
        <v>6853</v>
      </c>
      <c r="L64" s="84">
        <v>13932</v>
      </c>
      <c r="M64" s="84">
        <v>0</v>
      </c>
      <c r="N64" s="146">
        <v>28</v>
      </c>
      <c r="O64" s="146">
        <v>825</v>
      </c>
      <c r="P64" s="84">
        <v>100080</v>
      </c>
    </row>
    <row r="65" spans="1:16" s="85" customFormat="1">
      <c r="B65" s="86"/>
      <c r="C65" s="86"/>
      <c r="D65" s="86"/>
      <c r="E65" s="86"/>
      <c r="F65" s="86"/>
      <c r="G65" s="86"/>
      <c r="H65" s="147"/>
      <c r="I65" s="86"/>
      <c r="J65" s="124"/>
      <c r="K65" s="86"/>
      <c r="L65" s="86"/>
      <c r="M65" s="86"/>
      <c r="N65" s="148"/>
      <c r="O65" s="148"/>
    </row>
    <row r="66" spans="1:16" ht="15.75">
      <c r="A66" s="83" t="s">
        <v>730</v>
      </c>
    </row>
    <row r="67" spans="1:16">
      <c r="A67" s="12" t="s">
        <v>53</v>
      </c>
      <c r="B67" s="84">
        <v>0</v>
      </c>
      <c r="C67" s="84">
        <v>0</v>
      </c>
      <c r="D67" s="84">
        <v>66</v>
      </c>
      <c r="E67" s="84">
        <v>64</v>
      </c>
      <c r="F67" s="84">
        <v>573</v>
      </c>
      <c r="G67" s="84">
        <v>8707</v>
      </c>
      <c r="H67" s="145">
        <f>G67/P67</f>
        <v>2.3679630133260812</v>
      </c>
      <c r="I67" s="84">
        <v>640</v>
      </c>
      <c r="J67" s="76">
        <f>I67/P67</f>
        <v>0.17405493608920317</v>
      </c>
      <c r="K67" s="84">
        <v>215</v>
      </c>
      <c r="L67" s="84">
        <v>158</v>
      </c>
      <c r="M67" s="84">
        <v>0</v>
      </c>
      <c r="N67" s="146">
        <v>5</v>
      </c>
      <c r="O67" s="146">
        <v>50</v>
      </c>
      <c r="P67" s="84">
        <v>3677</v>
      </c>
    </row>
    <row r="68" spans="1:16">
      <c r="A68" s="12" t="s">
        <v>54</v>
      </c>
      <c r="B68" s="84">
        <v>0</v>
      </c>
      <c r="C68" s="84">
        <v>0</v>
      </c>
      <c r="D68" s="84">
        <v>127</v>
      </c>
      <c r="E68" s="84">
        <v>109</v>
      </c>
      <c r="F68" s="84">
        <v>8700</v>
      </c>
      <c r="G68" s="84">
        <v>72589</v>
      </c>
      <c r="H68" s="145">
        <f>G68/P68</f>
        <v>4.1910508083140874</v>
      </c>
      <c r="I68" s="84">
        <v>16122</v>
      </c>
      <c r="J68" s="76">
        <f>I68/P68</f>
        <v>0.93083140877598147</v>
      </c>
      <c r="K68" s="84">
        <v>3674</v>
      </c>
      <c r="L68" s="84">
        <v>662</v>
      </c>
      <c r="M68" s="84">
        <v>220</v>
      </c>
      <c r="N68" s="146">
        <v>8</v>
      </c>
      <c r="O68" s="146">
        <v>267</v>
      </c>
      <c r="P68" s="84">
        <v>17320</v>
      </c>
    </row>
    <row r="69" spans="1:16" s="85" customFormat="1">
      <c r="B69" s="86"/>
      <c r="C69" s="86"/>
      <c r="D69" s="86"/>
      <c r="E69" s="86"/>
      <c r="F69" s="86"/>
      <c r="G69" s="86"/>
      <c r="H69" s="147"/>
      <c r="I69" s="86"/>
      <c r="J69" s="124"/>
      <c r="K69" s="86"/>
      <c r="L69" s="86"/>
      <c r="M69" s="86"/>
      <c r="N69" s="148"/>
      <c r="O69" s="148"/>
    </row>
    <row r="70" spans="1:16" s="83" customFormat="1" ht="15.75">
      <c r="A70" s="83" t="s">
        <v>183</v>
      </c>
      <c r="B70" s="87">
        <f t="shared" ref="B70:G70" si="10">SUM(B6:B69)</f>
        <v>11813</v>
      </c>
      <c r="C70" s="87">
        <f t="shared" si="10"/>
        <v>6648</v>
      </c>
      <c r="D70" s="87">
        <f t="shared" si="10"/>
        <v>25699</v>
      </c>
      <c r="E70" s="87">
        <f t="shared" si="10"/>
        <v>22873</v>
      </c>
      <c r="F70" s="87">
        <f t="shared" si="10"/>
        <v>1434601</v>
      </c>
      <c r="G70" s="87">
        <f t="shared" si="10"/>
        <v>7765649</v>
      </c>
      <c r="H70" s="143">
        <f>G70/P70</f>
        <v>2.72095114960652</v>
      </c>
      <c r="I70" s="87">
        <f>SUM(I6:I69)</f>
        <v>1348503</v>
      </c>
      <c r="J70" s="149">
        <f>I70/P70</f>
        <v>0.47249248428532387</v>
      </c>
      <c r="K70" s="87">
        <f>SUM(K6:K69)</f>
        <v>318600</v>
      </c>
      <c r="L70" s="87">
        <f>SUM(L6:L69)</f>
        <v>209137</v>
      </c>
      <c r="M70" s="87">
        <f>SUM(M6:M69)</f>
        <v>94606</v>
      </c>
      <c r="N70" s="142">
        <f>SUM(N6:N69)</f>
        <v>1536</v>
      </c>
      <c r="O70" s="142">
        <f>SUM(O6:O69)</f>
        <v>25868</v>
      </c>
      <c r="P70" s="87">
        <f>SUM(P6:P64)</f>
        <v>2854020</v>
      </c>
    </row>
  </sheetData>
  <mergeCells count="3">
    <mergeCell ref="K1:M1"/>
    <mergeCell ref="N1:O1"/>
    <mergeCell ref="B1:E1"/>
  </mergeCells>
  <phoneticPr fontId="0" type="noConversion"/>
  <printOptions horizontalCentered="1"/>
  <pageMargins left="0.5" right="0.5" top="1" bottom="0.5" header="0.5" footer="0.5"/>
  <pageSetup scale="44" orientation="landscape" horizontalDpi="4294967293" r:id="rId1"/>
  <headerFooter alignWithMargins="0">
    <oddHeader>&amp;C&amp;"Arial,Bold"&amp;18Public Library System Other Services FY03</oddHeader>
    <oddFooter>&amp;L&amp;18Mississippi Public Library Statistics, FY03, Public Library Other Services&amp;R&amp;18Page 19</oddFooter>
  </headerFooter>
  <colBreaks count="2" manualBreakCount="2">
    <brk id="15" max="1048575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13</vt:i4>
      </vt:variant>
    </vt:vector>
  </HeadingPairs>
  <TitlesOfParts>
    <vt:vector size="31" baseType="lpstr">
      <vt:lpstr>Pop Codes by System 2003</vt:lpstr>
      <vt:lpstr>Pop Codes by County 2003</vt:lpstr>
      <vt:lpstr>Operations 2003</vt:lpstr>
      <vt:lpstr>Local Funding by County 2003</vt:lpstr>
      <vt:lpstr>Operating Income 2003</vt:lpstr>
      <vt:lpstr>Expenditures 2003</vt:lpstr>
      <vt:lpstr>Circulation 2003 </vt:lpstr>
      <vt:lpstr>Materials 2003 </vt:lpstr>
      <vt:lpstr>Other Services 2003 </vt:lpstr>
      <vt:lpstr>Ad Valorem Ranking by System</vt:lpstr>
      <vt:lpstr>Ad Valorem Ranking by County</vt:lpstr>
      <vt:lpstr>Grand Totals</vt:lpstr>
      <vt:lpstr>Income Comparisons</vt:lpstr>
      <vt:lpstr>Public Library System Branch </vt:lpstr>
      <vt:lpstr>Expenditures Comparisons 1</vt:lpstr>
      <vt:lpstr>Expenditures Comparisons 2</vt:lpstr>
      <vt:lpstr>Worksheet</vt:lpstr>
      <vt:lpstr>Three Year</vt:lpstr>
      <vt:lpstr>'Ad Valorem Ranking by County'!Print_Area</vt:lpstr>
      <vt:lpstr>'Expenditures Comparisons 1'!Print_Area</vt:lpstr>
      <vt:lpstr>'Grand Totals'!Print_Area</vt:lpstr>
      <vt:lpstr>'Ad Valorem Ranking by County'!Print_Titles</vt:lpstr>
      <vt:lpstr>'Ad Valorem Ranking by System'!Print_Titles</vt:lpstr>
      <vt:lpstr>'Circulation 2003 '!Print_Titles</vt:lpstr>
      <vt:lpstr>'Expenditures 2003'!Print_Titles</vt:lpstr>
      <vt:lpstr>'Local Funding by County 2003'!Print_Titles</vt:lpstr>
      <vt:lpstr>'Materials 2003 '!Print_Titles</vt:lpstr>
      <vt:lpstr>'Operating Income 2003'!Print_Titles</vt:lpstr>
      <vt:lpstr>'Other Services 2003 '!Print_Titles</vt:lpstr>
      <vt:lpstr>'Pop Codes by County 2003'!Print_Titles</vt:lpstr>
      <vt:lpstr>'Public Library System Branch '!Print_Titles</vt:lpstr>
    </vt:vector>
  </TitlesOfParts>
  <Company>Mississippi Library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Shurden</dc:creator>
  <cp:lastModifiedBy>jnabzdyk</cp:lastModifiedBy>
  <cp:lastPrinted>2004-07-27T19:54:17Z</cp:lastPrinted>
  <dcterms:created xsi:type="dcterms:W3CDTF">2003-12-16T19:55:17Z</dcterms:created>
  <dcterms:modified xsi:type="dcterms:W3CDTF">2015-04-09T19:27:10Z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-594079643</vt:i4>
  </property>
  <property fmtid="{D5CDD505-2E9C-101B-9397-08002B2CF9AE}" pid="3" name="_EmailSubject">
    <vt:lpwstr>stats pages</vt:lpwstr>
  </property>
  <property fmtid="{D5CDD505-2E9C-101B-9397-08002B2CF9AE}" pid="4" name="_AuthorEmail">
    <vt:lpwstr>lynnsh@mlc.lib.ms.us</vt:lpwstr>
  </property>
  <property fmtid="{D5CDD505-2E9C-101B-9397-08002B2CF9AE}" pid="5" name="_AuthorEmailDisplayName">
    <vt:lpwstr>Lynn Shurden</vt:lpwstr>
  </property>
  <property fmtid="{D5CDD505-2E9C-101B-9397-08002B2CF9AE}" pid="6" name="_ReviewingToolsShownOnce">
    <vt:lpwstr/>
  </property>
</Properties>
</file>