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 activeTab="5"/>
  </bookViews>
  <sheets>
    <sheet name="Operations 2002" sheetId="4" r:id="rId1"/>
    <sheet name="Income 2002" sheetId="5" r:id="rId2"/>
    <sheet name="Expenditures 2002" sheetId="6" r:id="rId3"/>
    <sheet name="Circulation  2002" sheetId="7" r:id="rId4"/>
    <sheet name="Other Services 2002" sheetId="8" r:id="rId5"/>
    <sheet name="Branch Info 2002" sheetId="9" r:id="rId6"/>
  </sheets>
  <definedNames>
    <definedName name="_xlnm.Print_Area" localSheetId="0">'Operations 2002'!$A$1:$K$71</definedName>
    <definedName name="_xlnm.Print_Titles" localSheetId="5">'Branch Info 2002'!$1:$3</definedName>
    <definedName name="_xlnm.Print_Titles" localSheetId="0">'Operations 2002'!$2:$3</definedName>
    <definedName name="_xlnm.Print_Titles" localSheetId="4">'Other Services 2002'!$1:$3</definedName>
  </definedNames>
  <calcPr calcId="125725" fullCalcOnLoad="1"/>
</workbook>
</file>

<file path=xl/calcChain.xml><?xml version="1.0" encoding="utf-8"?>
<calcChain xmlns="http://schemas.openxmlformats.org/spreadsheetml/2006/main">
  <c r="J4" i="7"/>
  <c r="E4" s="1"/>
  <c r="L4"/>
  <c r="E5"/>
  <c r="I5"/>
  <c r="J5"/>
  <c r="C5" s="1"/>
  <c r="K5"/>
  <c r="L5"/>
  <c r="J6"/>
  <c r="E6" s="1"/>
  <c r="L6"/>
  <c r="E7"/>
  <c r="I7"/>
  <c r="J7"/>
  <c r="C7" s="1"/>
  <c r="K7"/>
  <c r="L7"/>
  <c r="J8"/>
  <c r="E8" s="1"/>
  <c r="L8"/>
  <c r="E9"/>
  <c r="I9"/>
  <c r="J9"/>
  <c r="C9" s="1"/>
  <c r="K9"/>
  <c r="L9"/>
  <c r="J10"/>
  <c r="E10" s="1"/>
  <c r="L10"/>
  <c r="E11"/>
  <c r="I11"/>
  <c r="J11"/>
  <c r="C11" s="1"/>
  <c r="K11"/>
  <c r="L11"/>
  <c r="J14"/>
  <c r="E14" s="1"/>
  <c r="L14"/>
  <c r="E15"/>
  <c r="I15"/>
  <c r="J15"/>
  <c r="C15" s="1"/>
  <c r="K15"/>
  <c r="L15"/>
  <c r="J16"/>
  <c r="E16" s="1"/>
  <c r="L16"/>
  <c r="E17"/>
  <c r="I17"/>
  <c r="J17"/>
  <c r="C17" s="1"/>
  <c r="K17"/>
  <c r="L17"/>
  <c r="J18"/>
  <c r="E18" s="1"/>
  <c r="L18"/>
  <c r="E19"/>
  <c r="I19"/>
  <c r="J19"/>
  <c r="C19" s="1"/>
  <c r="K19"/>
  <c r="L19"/>
  <c r="J20"/>
  <c r="E20" s="1"/>
  <c r="L20"/>
  <c r="E21"/>
  <c r="I21"/>
  <c r="J21"/>
  <c r="C21" s="1"/>
  <c r="K21"/>
  <c r="L21"/>
  <c r="J22"/>
  <c r="E22" s="1"/>
  <c r="L22"/>
  <c r="E25"/>
  <c r="I25"/>
  <c r="J25"/>
  <c r="C25" s="1"/>
  <c r="K25"/>
  <c r="L25"/>
  <c r="J26"/>
  <c r="E26" s="1"/>
  <c r="L26"/>
  <c r="E27"/>
  <c r="I27"/>
  <c r="J27"/>
  <c r="C27" s="1"/>
  <c r="K27"/>
  <c r="L27"/>
  <c r="J28"/>
  <c r="E28" s="1"/>
  <c r="L28"/>
  <c r="E29"/>
  <c r="I29"/>
  <c r="J29"/>
  <c r="C29" s="1"/>
  <c r="K29"/>
  <c r="L29"/>
  <c r="J30"/>
  <c r="E30" s="1"/>
  <c r="L30"/>
  <c r="E31"/>
  <c r="I31"/>
  <c r="J31"/>
  <c r="C31" s="1"/>
  <c r="K31"/>
  <c r="L31"/>
  <c r="J32"/>
  <c r="E32" s="1"/>
  <c r="L32"/>
  <c r="E33"/>
  <c r="I33"/>
  <c r="J33"/>
  <c r="C33" s="1"/>
  <c r="K33"/>
  <c r="L33"/>
  <c r="J34"/>
  <c r="E34" s="1"/>
  <c r="L34"/>
  <c r="E35"/>
  <c r="I35"/>
  <c r="J35"/>
  <c r="C35" s="1"/>
  <c r="K35"/>
  <c r="L35"/>
  <c r="J38"/>
  <c r="E38" s="1"/>
  <c r="L38"/>
  <c r="E39"/>
  <c r="I39"/>
  <c r="J39"/>
  <c r="C39" s="1"/>
  <c r="K39"/>
  <c r="L39"/>
  <c r="J40"/>
  <c r="E40" s="1"/>
  <c r="L40"/>
  <c r="E41"/>
  <c r="I41"/>
  <c r="J41"/>
  <c r="C41" s="1"/>
  <c r="K41"/>
  <c r="L41"/>
  <c r="J42"/>
  <c r="E42" s="1"/>
  <c r="L42"/>
  <c r="E43"/>
  <c r="I43"/>
  <c r="J43"/>
  <c r="C43" s="1"/>
  <c r="K43"/>
  <c r="L43"/>
  <c r="J46"/>
  <c r="E46" s="1"/>
  <c r="L46"/>
  <c r="E47"/>
  <c r="I47"/>
  <c r="J47"/>
  <c r="C47" s="1"/>
  <c r="K47"/>
  <c r="L47"/>
  <c r="J48"/>
  <c r="E48" s="1"/>
  <c r="L48"/>
  <c r="E49"/>
  <c r="I49"/>
  <c r="J49"/>
  <c r="C49" s="1"/>
  <c r="K49"/>
  <c r="L49"/>
  <c r="J50"/>
  <c r="E50" s="1"/>
  <c r="L50"/>
  <c r="E53"/>
  <c r="I53"/>
  <c r="J53"/>
  <c r="C53" s="1"/>
  <c r="K53"/>
  <c r="L53"/>
  <c r="J54"/>
  <c r="E54" s="1"/>
  <c r="L54"/>
  <c r="E55"/>
  <c r="I55"/>
  <c r="J55"/>
  <c r="C55" s="1"/>
  <c r="K55"/>
  <c r="L55"/>
  <c r="J58"/>
  <c r="E58" s="1"/>
  <c r="L58"/>
  <c r="E59"/>
  <c r="I59"/>
  <c r="J59"/>
  <c r="C59" s="1"/>
  <c r="K59"/>
  <c r="L59"/>
  <c r="J60"/>
  <c r="E60" s="1"/>
  <c r="L60"/>
  <c r="E61"/>
  <c r="I61"/>
  <c r="J61"/>
  <c r="C61" s="1"/>
  <c r="K61"/>
  <c r="L61"/>
  <c r="J62"/>
  <c r="E62" s="1"/>
  <c r="L62"/>
  <c r="E65"/>
  <c r="I65"/>
  <c r="J65"/>
  <c r="C65" s="1"/>
  <c r="K65"/>
  <c r="L65"/>
  <c r="J66"/>
  <c r="E66" s="1"/>
  <c r="L66"/>
  <c r="B68"/>
  <c r="D68"/>
  <c r="F68"/>
  <c r="G68" s="1"/>
  <c r="H68"/>
  <c r="I68" s="1"/>
  <c r="J68"/>
  <c r="C68" s="1"/>
  <c r="L68"/>
  <c r="D4" i="6"/>
  <c r="E4"/>
  <c r="I4"/>
  <c r="J4"/>
  <c r="M4"/>
  <c r="N4"/>
  <c r="O4"/>
  <c r="Q4"/>
  <c r="D5"/>
  <c r="E5"/>
  <c r="I5"/>
  <c r="J5"/>
  <c r="M5"/>
  <c r="N5"/>
  <c r="O5"/>
  <c r="Q5"/>
  <c r="D6"/>
  <c r="E6"/>
  <c r="I6"/>
  <c r="J6"/>
  <c r="M6"/>
  <c r="N6"/>
  <c r="O6"/>
  <c r="Q6"/>
  <c r="D7"/>
  <c r="E7"/>
  <c r="I7"/>
  <c r="J7"/>
  <c r="M7"/>
  <c r="N7"/>
  <c r="O7"/>
  <c r="Q7"/>
  <c r="D8"/>
  <c r="E8"/>
  <c r="I8"/>
  <c r="J8"/>
  <c r="M8"/>
  <c r="N8"/>
  <c r="O8"/>
  <c r="Q8"/>
  <c r="D9"/>
  <c r="E9"/>
  <c r="I9"/>
  <c r="J9"/>
  <c r="M9"/>
  <c r="N9"/>
  <c r="O9"/>
  <c r="Q9"/>
  <c r="D10"/>
  <c r="I10"/>
  <c r="J10"/>
  <c r="M10"/>
  <c r="N10"/>
  <c r="O10"/>
  <c r="E10" s="1"/>
  <c r="Q10"/>
  <c r="D11"/>
  <c r="I11"/>
  <c r="J11"/>
  <c r="M11"/>
  <c r="N11"/>
  <c r="O11"/>
  <c r="E11" s="1"/>
  <c r="Q11"/>
  <c r="D14"/>
  <c r="I14"/>
  <c r="M14"/>
  <c r="N14"/>
  <c r="O14"/>
  <c r="E14" s="1"/>
  <c r="Q14"/>
  <c r="D15"/>
  <c r="I15"/>
  <c r="M15"/>
  <c r="N15"/>
  <c r="O15"/>
  <c r="E15" s="1"/>
  <c r="Q15"/>
  <c r="D16"/>
  <c r="I16"/>
  <c r="M16"/>
  <c r="N16"/>
  <c r="O16"/>
  <c r="E16" s="1"/>
  <c r="Q16"/>
  <c r="D17"/>
  <c r="I17"/>
  <c r="M17"/>
  <c r="O17"/>
  <c r="E17" s="1"/>
  <c r="Q17"/>
  <c r="D18"/>
  <c r="I18"/>
  <c r="M18"/>
  <c r="O18"/>
  <c r="E18" s="1"/>
  <c r="D19"/>
  <c r="E19" s="1"/>
  <c r="I19"/>
  <c r="J19" s="1"/>
  <c r="M19"/>
  <c r="N19" s="1"/>
  <c r="O19"/>
  <c r="Q19" s="1"/>
  <c r="D20"/>
  <c r="E20" s="1"/>
  <c r="I20"/>
  <c r="J20" s="1"/>
  <c r="M20"/>
  <c r="N20" s="1"/>
  <c r="O20"/>
  <c r="Q20" s="1"/>
  <c r="D21"/>
  <c r="E21" s="1"/>
  <c r="I21"/>
  <c r="J21" s="1"/>
  <c r="M21"/>
  <c r="N21" s="1"/>
  <c r="O21"/>
  <c r="Q21" s="1"/>
  <c r="D22"/>
  <c r="E22" s="1"/>
  <c r="I22"/>
  <c r="J22" s="1"/>
  <c r="M22"/>
  <c r="N22" s="1"/>
  <c r="O22"/>
  <c r="Q22" s="1"/>
  <c r="D25"/>
  <c r="E25" s="1"/>
  <c r="I25"/>
  <c r="J25" s="1"/>
  <c r="M25"/>
  <c r="N25" s="1"/>
  <c r="O25"/>
  <c r="Q25" s="1"/>
  <c r="D26"/>
  <c r="E26" s="1"/>
  <c r="I26"/>
  <c r="J26" s="1"/>
  <c r="M26"/>
  <c r="N26" s="1"/>
  <c r="O26"/>
  <c r="Q26" s="1"/>
  <c r="D27"/>
  <c r="E27" s="1"/>
  <c r="I27"/>
  <c r="J27" s="1"/>
  <c r="M27"/>
  <c r="N27" s="1"/>
  <c r="O27"/>
  <c r="Q27" s="1"/>
  <c r="D28"/>
  <c r="E28" s="1"/>
  <c r="I28"/>
  <c r="J28" s="1"/>
  <c r="M28"/>
  <c r="N28" s="1"/>
  <c r="O28"/>
  <c r="Q28" s="1"/>
  <c r="D29"/>
  <c r="E29" s="1"/>
  <c r="I29"/>
  <c r="J29" s="1"/>
  <c r="M29"/>
  <c r="N29" s="1"/>
  <c r="O29"/>
  <c r="Q29" s="1"/>
  <c r="D30"/>
  <c r="E30" s="1"/>
  <c r="I30"/>
  <c r="J30" s="1"/>
  <c r="M30"/>
  <c r="N30" s="1"/>
  <c r="O30"/>
  <c r="Q30" s="1"/>
  <c r="D31"/>
  <c r="E31" s="1"/>
  <c r="I31"/>
  <c r="J31" s="1"/>
  <c r="M31"/>
  <c r="N31" s="1"/>
  <c r="O31"/>
  <c r="Q31" s="1"/>
  <c r="D32"/>
  <c r="E32" s="1"/>
  <c r="I32"/>
  <c r="J32" s="1"/>
  <c r="M32"/>
  <c r="N32" s="1"/>
  <c r="O32"/>
  <c r="Q32" s="1"/>
  <c r="D33"/>
  <c r="E33" s="1"/>
  <c r="I33"/>
  <c r="J33" s="1"/>
  <c r="M33"/>
  <c r="N33" s="1"/>
  <c r="O33"/>
  <c r="Q33" s="1"/>
  <c r="D34"/>
  <c r="E34" s="1"/>
  <c r="I34"/>
  <c r="J34" s="1"/>
  <c r="M34"/>
  <c r="N34" s="1"/>
  <c r="O34"/>
  <c r="Q34" s="1"/>
  <c r="D35"/>
  <c r="E35" s="1"/>
  <c r="I35"/>
  <c r="J35" s="1"/>
  <c r="M35"/>
  <c r="N35" s="1"/>
  <c r="O35"/>
  <c r="Q35" s="1"/>
  <c r="D38"/>
  <c r="E38" s="1"/>
  <c r="I38"/>
  <c r="J38" s="1"/>
  <c r="M38"/>
  <c r="N38" s="1"/>
  <c r="O38"/>
  <c r="Q38" s="1"/>
  <c r="D39"/>
  <c r="E39" s="1"/>
  <c r="I39"/>
  <c r="J39" s="1"/>
  <c r="M39"/>
  <c r="N39" s="1"/>
  <c r="O39"/>
  <c r="Q39" s="1"/>
  <c r="D40"/>
  <c r="I40"/>
  <c r="M40"/>
  <c r="O40" s="1"/>
  <c r="Q40" s="1"/>
  <c r="D41"/>
  <c r="O41" s="1"/>
  <c r="Q41" s="1"/>
  <c r="I41"/>
  <c r="M41"/>
  <c r="D42"/>
  <c r="O42" s="1"/>
  <c r="Q42" s="1"/>
  <c r="I42"/>
  <c r="M42"/>
  <c r="D43"/>
  <c r="O43" s="1"/>
  <c r="Q43" s="1"/>
  <c r="I43"/>
  <c r="M43"/>
  <c r="D46"/>
  <c r="O46" s="1"/>
  <c r="Q46" s="1"/>
  <c r="I46"/>
  <c r="M46"/>
  <c r="D47"/>
  <c r="O47" s="1"/>
  <c r="Q47" s="1"/>
  <c r="I47"/>
  <c r="M47"/>
  <c r="D48"/>
  <c r="O48" s="1"/>
  <c r="Q48" s="1"/>
  <c r="I48"/>
  <c r="M48"/>
  <c r="D49"/>
  <c r="O49" s="1"/>
  <c r="Q49" s="1"/>
  <c r="I49"/>
  <c r="M49"/>
  <c r="D50"/>
  <c r="O50" s="1"/>
  <c r="Q50" s="1"/>
  <c r="I50"/>
  <c r="M50"/>
  <c r="D53"/>
  <c r="O53" s="1"/>
  <c r="Q53" s="1"/>
  <c r="I53"/>
  <c r="M53"/>
  <c r="D54"/>
  <c r="O54" s="1"/>
  <c r="Q54" s="1"/>
  <c r="I54"/>
  <c r="M54"/>
  <c r="D55"/>
  <c r="O55" s="1"/>
  <c r="Q55" s="1"/>
  <c r="I55"/>
  <c r="M55"/>
  <c r="D58"/>
  <c r="I58"/>
  <c r="M58"/>
  <c r="N58" s="1"/>
  <c r="O58"/>
  <c r="Q58" s="1"/>
  <c r="D59"/>
  <c r="E59" s="1"/>
  <c r="I59"/>
  <c r="J59" s="1"/>
  <c r="M59"/>
  <c r="N59" s="1"/>
  <c r="O59"/>
  <c r="Q59" s="1"/>
  <c r="D60"/>
  <c r="E60" s="1"/>
  <c r="I60"/>
  <c r="J60" s="1"/>
  <c r="M60"/>
  <c r="N60" s="1"/>
  <c r="O60"/>
  <c r="Q60" s="1"/>
  <c r="D61"/>
  <c r="E61" s="1"/>
  <c r="I61"/>
  <c r="J61" s="1"/>
  <c r="M61"/>
  <c r="N61" s="1"/>
  <c r="O61"/>
  <c r="Q61" s="1"/>
  <c r="D62"/>
  <c r="E62" s="1"/>
  <c r="I62"/>
  <c r="J62" s="1"/>
  <c r="M62"/>
  <c r="N62" s="1"/>
  <c r="O62"/>
  <c r="Q62" s="1"/>
  <c r="D65"/>
  <c r="E65" s="1"/>
  <c r="I65"/>
  <c r="J65" s="1"/>
  <c r="M65"/>
  <c r="N65" s="1"/>
  <c r="O65"/>
  <c r="Q65" s="1"/>
  <c r="D66"/>
  <c r="E66" s="1"/>
  <c r="I66"/>
  <c r="J66" s="1"/>
  <c r="M66"/>
  <c r="N66" s="1"/>
  <c r="O66"/>
  <c r="Q66" s="1"/>
  <c r="B68"/>
  <c r="C68"/>
  <c r="D68"/>
  <c r="F68"/>
  <c r="I68" s="1"/>
  <c r="G68"/>
  <c r="H68"/>
  <c r="K68"/>
  <c r="L68"/>
  <c r="M68" s="1"/>
  <c r="P68"/>
  <c r="D5" i="5"/>
  <c r="E5" s="1"/>
  <c r="H5"/>
  <c r="J5"/>
  <c r="L5"/>
  <c r="D6"/>
  <c r="E6"/>
  <c r="H6"/>
  <c r="J6"/>
  <c r="L6"/>
  <c r="M6"/>
  <c r="N6" s="1"/>
  <c r="D7"/>
  <c r="E7" s="1"/>
  <c r="H7"/>
  <c r="J7"/>
  <c r="L7"/>
  <c r="D8"/>
  <c r="E8"/>
  <c r="H8"/>
  <c r="J8"/>
  <c r="L8"/>
  <c r="M8"/>
  <c r="N8" s="1"/>
  <c r="D9"/>
  <c r="E9" s="1"/>
  <c r="H9"/>
  <c r="J9"/>
  <c r="L9"/>
  <c r="D10"/>
  <c r="E10"/>
  <c r="H10"/>
  <c r="J10"/>
  <c r="L10"/>
  <c r="M10"/>
  <c r="N10" s="1"/>
  <c r="D11"/>
  <c r="E11" s="1"/>
  <c r="H11"/>
  <c r="J11"/>
  <c r="L11"/>
  <c r="D12"/>
  <c r="E12"/>
  <c r="H12"/>
  <c r="J12"/>
  <c r="L12"/>
  <c r="M12"/>
  <c r="N12" s="1"/>
  <c r="D15"/>
  <c r="E15" s="1"/>
  <c r="H15"/>
  <c r="J15"/>
  <c r="L15"/>
  <c r="D16"/>
  <c r="E16"/>
  <c r="H16"/>
  <c r="J16"/>
  <c r="L16"/>
  <c r="M16"/>
  <c r="N16" s="1"/>
  <c r="D17"/>
  <c r="E17" s="1"/>
  <c r="H17"/>
  <c r="J17"/>
  <c r="L17"/>
  <c r="D18"/>
  <c r="E18"/>
  <c r="H18"/>
  <c r="J18"/>
  <c r="L18"/>
  <c r="M18"/>
  <c r="N18" s="1"/>
  <c r="D19"/>
  <c r="E19" s="1"/>
  <c r="H19"/>
  <c r="J19"/>
  <c r="L19"/>
  <c r="D20"/>
  <c r="E20"/>
  <c r="H20"/>
  <c r="J20"/>
  <c r="L20"/>
  <c r="M20"/>
  <c r="N20" s="1"/>
  <c r="D21"/>
  <c r="E21" s="1"/>
  <c r="H21"/>
  <c r="J21"/>
  <c r="L21"/>
  <c r="D22"/>
  <c r="E22"/>
  <c r="H22"/>
  <c r="J22"/>
  <c r="L22"/>
  <c r="M22"/>
  <c r="N22" s="1"/>
  <c r="D23"/>
  <c r="E23" s="1"/>
  <c r="H23"/>
  <c r="J23"/>
  <c r="L23"/>
  <c r="D26"/>
  <c r="E26"/>
  <c r="H26"/>
  <c r="J26"/>
  <c r="L26"/>
  <c r="M26"/>
  <c r="N26" s="1"/>
  <c r="D27"/>
  <c r="E27" s="1"/>
  <c r="H27"/>
  <c r="J27"/>
  <c r="L27"/>
  <c r="D28"/>
  <c r="E28"/>
  <c r="H28"/>
  <c r="J28"/>
  <c r="L28"/>
  <c r="M28"/>
  <c r="N28" s="1"/>
  <c r="D29"/>
  <c r="E29" s="1"/>
  <c r="H29"/>
  <c r="J29"/>
  <c r="L29"/>
  <c r="D30"/>
  <c r="E30"/>
  <c r="H30"/>
  <c r="J30"/>
  <c r="L30"/>
  <c r="M30"/>
  <c r="N30" s="1"/>
  <c r="D31"/>
  <c r="E31" s="1"/>
  <c r="H31"/>
  <c r="J31"/>
  <c r="L31"/>
  <c r="D32"/>
  <c r="E32"/>
  <c r="H32"/>
  <c r="J32"/>
  <c r="L32"/>
  <c r="M32"/>
  <c r="N32" s="1"/>
  <c r="D33"/>
  <c r="E33" s="1"/>
  <c r="H33"/>
  <c r="J33"/>
  <c r="L33"/>
  <c r="D34"/>
  <c r="E34"/>
  <c r="H34"/>
  <c r="J34"/>
  <c r="L34"/>
  <c r="M34"/>
  <c r="N34" s="1"/>
  <c r="D35"/>
  <c r="E35" s="1"/>
  <c r="H35"/>
  <c r="J35"/>
  <c r="L35"/>
  <c r="D36"/>
  <c r="E36"/>
  <c r="H36"/>
  <c r="J36"/>
  <c r="L36"/>
  <c r="M36"/>
  <c r="N36" s="1"/>
  <c r="D39"/>
  <c r="E39" s="1"/>
  <c r="H39"/>
  <c r="J39"/>
  <c r="L39"/>
  <c r="D40"/>
  <c r="E40"/>
  <c r="H40"/>
  <c r="J40"/>
  <c r="L40"/>
  <c r="M40"/>
  <c r="N40" s="1"/>
  <c r="D41"/>
  <c r="E41" s="1"/>
  <c r="H41"/>
  <c r="J41"/>
  <c r="L41"/>
  <c r="D42"/>
  <c r="E42"/>
  <c r="H42"/>
  <c r="J42"/>
  <c r="L42"/>
  <c r="M42"/>
  <c r="N42" s="1"/>
  <c r="D43"/>
  <c r="E43" s="1"/>
  <c r="H43"/>
  <c r="J43"/>
  <c r="L43"/>
  <c r="D44"/>
  <c r="E44"/>
  <c r="H44"/>
  <c r="J44"/>
  <c r="L44"/>
  <c r="M44"/>
  <c r="N44" s="1"/>
  <c r="D47"/>
  <c r="E47" s="1"/>
  <c r="H47"/>
  <c r="J47"/>
  <c r="L47"/>
  <c r="D48"/>
  <c r="E48"/>
  <c r="H48"/>
  <c r="J48"/>
  <c r="L48"/>
  <c r="M48"/>
  <c r="N48" s="1"/>
  <c r="D49"/>
  <c r="E49" s="1"/>
  <c r="H49"/>
  <c r="J49"/>
  <c r="L49"/>
  <c r="D50"/>
  <c r="E50"/>
  <c r="H50"/>
  <c r="J50"/>
  <c r="L50"/>
  <c r="M50"/>
  <c r="N50" s="1"/>
  <c r="D51"/>
  <c r="E51" s="1"/>
  <c r="H51"/>
  <c r="J51"/>
  <c r="L51"/>
  <c r="D54"/>
  <c r="E54"/>
  <c r="H54"/>
  <c r="J54"/>
  <c r="L54"/>
  <c r="M54"/>
  <c r="N54" s="1"/>
  <c r="D55"/>
  <c r="E55" s="1"/>
  <c r="H55"/>
  <c r="J55"/>
  <c r="L55"/>
  <c r="D56"/>
  <c r="E56"/>
  <c r="H56"/>
  <c r="J56"/>
  <c r="L56"/>
  <c r="M56"/>
  <c r="N56" s="1"/>
  <c r="D59"/>
  <c r="E59" s="1"/>
  <c r="H59"/>
  <c r="J59"/>
  <c r="L59"/>
  <c r="D60"/>
  <c r="E60"/>
  <c r="H60"/>
  <c r="J60"/>
  <c r="L60"/>
  <c r="M60"/>
  <c r="N60" s="1"/>
  <c r="D61"/>
  <c r="E61" s="1"/>
  <c r="H61"/>
  <c r="J61"/>
  <c r="L61"/>
  <c r="D62"/>
  <c r="E62"/>
  <c r="H62"/>
  <c r="J62"/>
  <c r="L62"/>
  <c r="M62"/>
  <c r="N62" s="1"/>
  <c r="D63"/>
  <c r="E63" s="1"/>
  <c r="H63"/>
  <c r="J63"/>
  <c r="L63"/>
  <c r="D66"/>
  <c r="E66"/>
  <c r="H66"/>
  <c r="J66"/>
  <c r="L66"/>
  <c r="M66"/>
  <c r="N66" s="1"/>
  <c r="D67"/>
  <c r="E67" s="1"/>
  <c r="H67"/>
  <c r="J67"/>
  <c r="L67"/>
  <c r="B69"/>
  <c r="C69"/>
  <c r="D69" s="1"/>
  <c r="F69"/>
  <c r="G69"/>
  <c r="H69" s="1"/>
  <c r="I69"/>
  <c r="J69" s="1"/>
  <c r="K69"/>
  <c r="L69" s="1"/>
  <c r="J5" i="4"/>
  <c r="J6"/>
  <c r="K6"/>
  <c r="J7"/>
  <c r="K7"/>
  <c r="J8"/>
  <c r="K8"/>
  <c r="J9"/>
  <c r="K9"/>
  <c r="J10"/>
  <c r="K10"/>
  <c r="J11"/>
  <c r="K11"/>
  <c r="J12"/>
  <c r="K12"/>
  <c r="J15"/>
  <c r="K15"/>
  <c r="J16"/>
  <c r="J17"/>
  <c r="K17"/>
  <c r="J18"/>
  <c r="K18"/>
  <c r="J19"/>
  <c r="K19"/>
  <c r="J20"/>
  <c r="K20"/>
  <c r="J21"/>
  <c r="K21"/>
  <c r="J22"/>
  <c r="K22"/>
  <c r="J23"/>
  <c r="K23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9"/>
  <c r="K39"/>
  <c r="J40"/>
  <c r="K40"/>
  <c r="J41"/>
  <c r="K41"/>
  <c r="J42"/>
  <c r="K42"/>
  <c r="J43"/>
  <c r="K43"/>
  <c r="J44"/>
  <c r="K44"/>
  <c r="J47"/>
  <c r="K47"/>
  <c r="J48"/>
  <c r="K48"/>
  <c r="J49"/>
  <c r="K49"/>
  <c r="J50"/>
  <c r="K50"/>
  <c r="J51"/>
  <c r="K51"/>
  <c r="J54"/>
  <c r="K54"/>
  <c r="J55"/>
  <c r="K55"/>
  <c r="J56"/>
  <c r="K56"/>
  <c r="J59"/>
  <c r="K59"/>
  <c r="J60"/>
  <c r="K60"/>
  <c r="J61"/>
  <c r="K61"/>
  <c r="J62"/>
  <c r="K62"/>
  <c r="J63"/>
  <c r="K63"/>
  <c r="J66"/>
  <c r="K66"/>
  <c r="J67"/>
  <c r="K67"/>
  <c r="C69"/>
  <c r="D69"/>
  <c r="E69"/>
  <c r="F69"/>
  <c r="G69"/>
  <c r="H69"/>
  <c r="I69"/>
  <c r="J69" s="1"/>
  <c r="K69"/>
  <c r="F5" i="8"/>
  <c r="H5"/>
  <c r="F6"/>
  <c r="H6"/>
  <c r="F7"/>
  <c r="H7"/>
  <c r="F8"/>
  <c r="H8"/>
  <c r="F9"/>
  <c r="H9"/>
  <c r="F10"/>
  <c r="H10"/>
  <c r="F11"/>
  <c r="H11"/>
  <c r="F12"/>
  <c r="H12"/>
  <c r="F15"/>
  <c r="H15"/>
  <c r="F16"/>
  <c r="F17"/>
  <c r="H17"/>
  <c r="F18"/>
  <c r="H18"/>
  <c r="F19"/>
  <c r="H19"/>
  <c r="F20"/>
  <c r="H20"/>
  <c r="F21"/>
  <c r="H21"/>
  <c r="F22"/>
  <c r="H22"/>
  <c r="F23"/>
  <c r="H23"/>
  <c r="F26"/>
  <c r="H26"/>
  <c r="F27"/>
  <c r="H27"/>
  <c r="F28"/>
  <c r="H28"/>
  <c r="F29"/>
  <c r="H29"/>
  <c r="F30"/>
  <c r="H30"/>
  <c r="F31"/>
  <c r="H31"/>
  <c r="F32"/>
  <c r="H32"/>
  <c r="F33"/>
  <c r="H33"/>
  <c r="F34"/>
  <c r="H34"/>
  <c r="F35"/>
  <c r="H35"/>
  <c r="F36"/>
  <c r="H36"/>
  <c r="F39"/>
  <c r="H39"/>
  <c r="F40"/>
  <c r="H40"/>
  <c r="F41"/>
  <c r="H41"/>
  <c r="F42"/>
  <c r="H42"/>
  <c r="F43"/>
  <c r="H43"/>
  <c r="F44"/>
  <c r="H44"/>
  <c r="F47"/>
  <c r="H47"/>
  <c r="F48"/>
  <c r="H48"/>
  <c r="F49"/>
  <c r="H49"/>
  <c r="F50"/>
  <c r="H50"/>
  <c r="F51"/>
  <c r="H51"/>
  <c r="F54"/>
  <c r="H54"/>
  <c r="F55"/>
  <c r="H55"/>
  <c r="F56"/>
  <c r="H56"/>
  <c r="F59"/>
  <c r="H59"/>
  <c r="F60"/>
  <c r="H60"/>
  <c r="F61"/>
  <c r="H61"/>
  <c r="F62"/>
  <c r="H62"/>
  <c r="F63"/>
  <c r="H63"/>
  <c r="F66"/>
  <c r="H66"/>
  <c r="F67"/>
  <c r="H67"/>
  <c r="B69"/>
  <c r="C69"/>
  <c r="D69"/>
  <c r="E69"/>
  <c r="F69"/>
  <c r="G69"/>
  <c r="H69"/>
  <c r="I69"/>
  <c r="J69"/>
  <c r="K69"/>
  <c r="M69"/>
  <c r="N69"/>
  <c r="O69"/>
  <c r="E69" i="5" l="1"/>
  <c r="M69"/>
  <c r="N69" s="1"/>
  <c r="M67"/>
  <c r="N67" s="1"/>
  <c r="M63"/>
  <c r="N63" s="1"/>
  <c r="M61"/>
  <c r="N61" s="1"/>
  <c r="M59"/>
  <c r="N59" s="1"/>
  <c r="M55"/>
  <c r="N55" s="1"/>
  <c r="M51"/>
  <c r="N51" s="1"/>
  <c r="M49"/>
  <c r="N49" s="1"/>
  <c r="M47"/>
  <c r="N47" s="1"/>
  <c r="M43"/>
  <c r="N43" s="1"/>
  <c r="M41"/>
  <c r="N41" s="1"/>
  <c r="M39"/>
  <c r="N39" s="1"/>
  <c r="M35"/>
  <c r="N35" s="1"/>
  <c r="M33"/>
  <c r="N33" s="1"/>
  <c r="M31"/>
  <c r="N31" s="1"/>
  <c r="M29"/>
  <c r="N29" s="1"/>
  <c r="M27"/>
  <c r="N27" s="1"/>
  <c r="M23"/>
  <c r="N23" s="1"/>
  <c r="M21"/>
  <c r="N21" s="1"/>
  <c r="M19"/>
  <c r="N19" s="1"/>
  <c r="M17"/>
  <c r="N17" s="1"/>
  <c r="M15"/>
  <c r="N15" s="1"/>
  <c r="M11"/>
  <c r="N11" s="1"/>
  <c r="M9"/>
  <c r="N9" s="1"/>
  <c r="M7"/>
  <c r="N7" s="1"/>
  <c r="M5"/>
  <c r="N5" s="1"/>
  <c r="O68" i="6"/>
  <c r="Q68" s="1"/>
  <c r="J58"/>
  <c r="J55"/>
  <c r="J54"/>
  <c r="J53"/>
  <c r="J50"/>
  <c r="J49"/>
  <c r="J48"/>
  <c r="J47"/>
  <c r="J46"/>
  <c r="J43"/>
  <c r="J42"/>
  <c r="J41"/>
  <c r="J40"/>
  <c r="E58"/>
  <c r="N55"/>
  <c r="E55"/>
  <c r="N54"/>
  <c r="E54"/>
  <c r="N53"/>
  <c r="E53"/>
  <c r="N50"/>
  <c r="E50"/>
  <c r="N49"/>
  <c r="E49"/>
  <c r="N48"/>
  <c r="E48"/>
  <c r="N47"/>
  <c r="E47"/>
  <c r="N46"/>
  <c r="E46"/>
  <c r="N43"/>
  <c r="E43"/>
  <c r="N42"/>
  <c r="E42"/>
  <c r="N41"/>
  <c r="E41"/>
  <c r="N40"/>
  <c r="E40"/>
  <c r="K68" i="7"/>
  <c r="E68"/>
  <c r="G66"/>
  <c r="C66"/>
  <c r="G62"/>
  <c r="C62"/>
  <c r="G60"/>
  <c r="C60"/>
  <c r="G58"/>
  <c r="C58"/>
  <c r="G54"/>
  <c r="C54"/>
  <c r="G50"/>
  <c r="C50"/>
  <c r="G48"/>
  <c r="C48"/>
  <c r="G46"/>
  <c r="C46"/>
  <c r="G42"/>
  <c r="C42"/>
  <c r="G40"/>
  <c r="C40"/>
  <c r="G38"/>
  <c r="C38"/>
  <c r="G34"/>
  <c r="C34"/>
  <c r="G32"/>
  <c r="C32"/>
  <c r="G30"/>
  <c r="C30"/>
  <c r="G28"/>
  <c r="C28"/>
  <c r="G26"/>
  <c r="C26"/>
  <c r="G22"/>
  <c r="C22"/>
  <c r="G20"/>
  <c r="C20"/>
  <c r="G18"/>
  <c r="C18"/>
  <c r="G16"/>
  <c r="C16"/>
  <c r="G14"/>
  <c r="C14"/>
  <c r="G10"/>
  <c r="C10"/>
  <c r="G8"/>
  <c r="C8"/>
  <c r="G6"/>
  <c r="C6"/>
  <c r="G4"/>
  <c r="C4"/>
  <c r="Q18" i="6"/>
  <c r="N18"/>
  <c r="J18"/>
  <c r="N17"/>
  <c r="J17"/>
  <c r="J16"/>
  <c r="J15"/>
  <c r="J14"/>
  <c r="K66" i="7"/>
  <c r="I66"/>
  <c r="G65"/>
  <c r="K62"/>
  <c r="I62"/>
  <c r="G61"/>
  <c r="K60"/>
  <c r="I60"/>
  <c r="G59"/>
  <c r="K58"/>
  <c r="I58"/>
  <c r="G55"/>
  <c r="K54"/>
  <c r="I54"/>
  <c r="G53"/>
  <c r="K50"/>
  <c r="I50"/>
  <c r="G49"/>
  <c r="K48"/>
  <c r="I48"/>
  <c r="G47"/>
  <c r="K46"/>
  <c r="I46"/>
  <c r="G43"/>
  <c r="K42"/>
  <c r="I42"/>
  <c r="G41"/>
  <c r="K40"/>
  <c r="I40"/>
  <c r="G39"/>
  <c r="K38"/>
  <c r="I38"/>
  <c r="G35"/>
  <c r="K34"/>
  <c r="I34"/>
  <c r="G33"/>
  <c r="K32"/>
  <c r="I32"/>
  <c r="G31"/>
  <c r="K30"/>
  <c r="I30"/>
  <c r="G29"/>
  <c r="K28"/>
  <c r="I28"/>
  <c r="G27"/>
  <c r="K26"/>
  <c r="I26"/>
  <c r="G25"/>
  <c r="K22"/>
  <c r="I22"/>
  <c r="G21"/>
  <c r="K20"/>
  <c r="I20"/>
  <c r="G19"/>
  <c r="K18"/>
  <c r="I18"/>
  <c r="G17"/>
  <c r="K16"/>
  <c r="I16"/>
  <c r="G15"/>
  <c r="K14"/>
  <c r="I14"/>
  <c r="G11"/>
  <c r="K10"/>
  <c r="I10"/>
  <c r="G9"/>
  <c r="K8"/>
  <c r="I8"/>
  <c r="G7"/>
  <c r="K6"/>
  <c r="I6"/>
  <c r="G5"/>
  <c r="K4"/>
  <c r="I4"/>
  <c r="E68" i="6" l="1"/>
  <c r="N68"/>
  <c r="J68"/>
</calcChain>
</file>

<file path=xl/sharedStrings.xml><?xml version="1.0" encoding="utf-8"?>
<sst xmlns="http://schemas.openxmlformats.org/spreadsheetml/2006/main" count="1002" uniqueCount="434">
  <si>
    <t>Personnel</t>
  </si>
  <si>
    <t>Library Systems by Population</t>
  </si>
  <si>
    <t xml:space="preserve"> Population </t>
  </si>
  <si>
    <t>Hours/</t>
  </si>
  <si>
    <t>Days/</t>
  </si>
  <si>
    <t>HQ and</t>
  </si>
  <si>
    <t>ALA</t>
  </si>
  <si>
    <t>Total</t>
  </si>
  <si>
    <t>Other</t>
  </si>
  <si>
    <t>Weekly</t>
  </si>
  <si>
    <t>Branches</t>
  </si>
  <si>
    <t>Bookmobiles</t>
  </si>
  <si>
    <t xml:space="preserve"> Librarians</t>
  </si>
  <si>
    <t>Librarians</t>
  </si>
  <si>
    <t>Staff</t>
  </si>
  <si>
    <t>FTE</t>
  </si>
  <si>
    <t>GROUP I - Up to 20,000</t>
  </si>
  <si>
    <t>Benton County Library System</t>
  </si>
  <si>
    <t>Carroll County Public Library System</t>
  </si>
  <si>
    <t>Harriette Person Memorial Library</t>
  </si>
  <si>
    <t>Humphreys County Library System</t>
  </si>
  <si>
    <t>Marks-Quitman County Public Library System</t>
  </si>
  <si>
    <t>Noxubee County Library</t>
  </si>
  <si>
    <t>Tallahatchie County Library</t>
  </si>
  <si>
    <t>Yalobusha County Public Library System</t>
  </si>
  <si>
    <t>GROUP II - 20,001 to 35,000</t>
  </si>
  <si>
    <t>Carnegie Public Library of Clarksdale and Coahoma County</t>
  </si>
  <si>
    <t>Elizabeth Jones Library</t>
  </si>
  <si>
    <t>Kemper-Newton Regional Library System</t>
  </si>
  <si>
    <t>Marshall County Library System</t>
  </si>
  <si>
    <t>Neshoba County Public Library</t>
  </si>
  <si>
    <t>South Delta Library Services</t>
  </si>
  <si>
    <t>Sunflower County Library</t>
  </si>
  <si>
    <t>Union County Library</t>
  </si>
  <si>
    <t>Waynesboro-Wayne County Library System</t>
  </si>
  <si>
    <t>GROUP III - 35,001 to 50,000</t>
  </si>
  <si>
    <t>Bolivar County Library System</t>
  </si>
  <si>
    <t>Copiah-Jefferson Regional Library</t>
  </si>
  <si>
    <t>East Mississippi Regional Library</t>
  </si>
  <si>
    <t>Greenwood-Leflore Public Library System</t>
  </si>
  <si>
    <t>Hancock County Library System</t>
  </si>
  <si>
    <t xml:space="preserve">Homochitto Valley Library Service </t>
  </si>
  <si>
    <t>Lamar County Library System</t>
  </si>
  <si>
    <t>Pearl River County Library System</t>
  </si>
  <si>
    <t>South MS Regional Library</t>
  </si>
  <si>
    <t>Starkville-Oktibbeha County  Public Library System</t>
  </si>
  <si>
    <t>Warren County-Vicksburg Public Library</t>
  </si>
  <si>
    <t>GROUP IV - 50,001 to 65,000</t>
  </si>
  <si>
    <t>Columbus-Lowndes Public Library</t>
  </si>
  <si>
    <t>Dixie Regional Library System</t>
  </si>
  <si>
    <t>Laurel-Jones County Library</t>
  </si>
  <si>
    <t>Lincoln-Lawrence-Franklin Regional Library</t>
  </si>
  <si>
    <t>Pine Forest Regional Library</t>
  </si>
  <si>
    <t>Washington County Library System</t>
  </si>
  <si>
    <t>GROUP V - 65,001 to 80,000</t>
  </si>
  <si>
    <t>Madison County Library System</t>
  </si>
  <si>
    <t>Meridian-Lauderdale County Public Library</t>
  </si>
  <si>
    <t>Pike-Amite-Walthall Library System</t>
  </si>
  <si>
    <t>The Library of Hattiesburg, Petal and Forrest County</t>
  </si>
  <si>
    <t>Tombigbee Regional Library System</t>
  </si>
  <si>
    <t>GROUP VI - 80,001 to 100,000</t>
  </si>
  <si>
    <t>Lee-Itawamba Library System</t>
  </si>
  <si>
    <t>Mid-Mississippi Regional Library System</t>
  </si>
  <si>
    <t>Northeast Regional Library</t>
  </si>
  <si>
    <t>GROUP VII - 100,001 plus</t>
  </si>
  <si>
    <t>Central Mississippi Regional Library System</t>
  </si>
  <si>
    <t>First Regional Library</t>
  </si>
  <si>
    <t>Harrison County Library System</t>
  </si>
  <si>
    <t>Jackson-George Regional Library</t>
  </si>
  <si>
    <t>Jackson/Hinds Library System</t>
  </si>
  <si>
    <t>Independent Public Libraries (See Note)</t>
  </si>
  <si>
    <t xml:space="preserve">Blackmur Memorial Library </t>
  </si>
  <si>
    <t xml:space="preserve">Long Beach Public Library </t>
  </si>
  <si>
    <t>TOTALS</t>
  </si>
  <si>
    <t>Note: Populations for Independent Libraries is duplicated in the County where the city is located.</t>
  </si>
  <si>
    <t xml:space="preserve"> Total </t>
  </si>
  <si>
    <t>Local</t>
  </si>
  <si>
    <t xml:space="preserve"> *Indirect </t>
  </si>
  <si>
    <t>Federal</t>
  </si>
  <si>
    <t>State</t>
  </si>
  <si>
    <t xml:space="preserve"> Local </t>
  </si>
  <si>
    <t>Per</t>
  </si>
  <si>
    <t xml:space="preserve"> Federal </t>
  </si>
  <si>
    <t xml:space="preserve"> State </t>
  </si>
  <si>
    <t xml:space="preserve"> Other </t>
  </si>
  <si>
    <t xml:space="preserve"> Operating </t>
  </si>
  <si>
    <t xml:space="preserve"> City </t>
  </si>
  <si>
    <t xml:space="preserve"> County </t>
  </si>
  <si>
    <t xml:space="preserve"> Funds </t>
  </si>
  <si>
    <t>Capita</t>
  </si>
  <si>
    <t xml:space="preserve"> Aid </t>
  </si>
  <si>
    <t xml:space="preserve"> Income </t>
  </si>
  <si>
    <t>Starkville-Oktibbeha County  Library System</t>
  </si>
  <si>
    <t>Independent  Public Libraries</t>
  </si>
  <si>
    <t>Blackmur Memorial Library</t>
  </si>
  <si>
    <t>Long Beach Public Library</t>
  </si>
  <si>
    <t>*Indirect - monies expended by the funding authorities for the library and is not included in total, i.e. insurance, maintenance, etc.</t>
  </si>
  <si>
    <t xml:space="preserve"> Printed </t>
  </si>
  <si>
    <t xml:space="preserve"> Electronic </t>
  </si>
  <si>
    <t xml:space="preserve"> Total Other </t>
  </si>
  <si>
    <t xml:space="preserve">Total Operating </t>
  </si>
  <si>
    <t>Capital</t>
  </si>
  <si>
    <t>Grand</t>
  </si>
  <si>
    <t xml:space="preserve"> Salaries </t>
  </si>
  <si>
    <t xml:space="preserve"> Benefits </t>
  </si>
  <si>
    <t xml:space="preserve"> Personnel </t>
  </si>
  <si>
    <t>Percent</t>
  </si>
  <si>
    <t xml:space="preserve"> Materials </t>
  </si>
  <si>
    <t>Materials</t>
  </si>
  <si>
    <t xml:space="preserve"> Access </t>
  </si>
  <si>
    <t xml:space="preserve"> Expenditures </t>
  </si>
  <si>
    <t>Outlay</t>
  </si>
  <si>
    <t>Independent Public Libraries</t>
  </si>
  <si>
    <t xml:space="preserve"> Adult  </t>
  </si>
  <si>
    <t xml:space="preserve"> Children's </t>
  </si>
  <si>
    <t xml:space="preserve"> Periodical </t>
  </si>
  <si>
    <t xml:space="preserve"> Non-print </t>
  </si>
  <si>
    <t>Circulation</t>
  </si>
  <si>
    <t>Per Capita</t>
  </si>
  <si>
    <t>Turnover</t>
  </si>
  <si>
    <t>Interlibrary Loans</t>
  </si>
  <si>
    <t>Percentage</t>
  </si>
  <si>
    <t>Program Attendance</t>
  </si>
  <si>
    <t>Public Access Information</t>
  </si>
  <si>
    <t>Provided</t>
  </si>
  <si>
    <t>Received</t>
  </si>
  <si>
    <t>Reference</t>
  </si>
  <si>
    <t>Library</t>
  </si>
  <si>
    <t>Registered</t>
  </si>
  <si>
    <t>Population</t>
  </si>
  <si>
    <t xml:space="preserve">Outside </t>
  </si>
  <si>
    <t>Automation</t>
  </si>
  <si>
    <t>Internet Terminals</t>
  </si>
  <si>
    <t xml:space="preserve"> Users per </t>
  </si>
  <si>
    <t>Questions</t>
  </si>
  <si>
    <t>Visits</t>
  </si>
  <si>
    <t xml:space="preserve"> Capita</t>
  </si>
  <si>
    <t>Patrons</t>
  </si>
  <si>
    <t>Children's</t>
  </si>
  <si>
    <t>Adults</t>
  </si>
  <si>
    <t xml:space="preserve"> Library</t>
  </si>
  <si>
    <t>System</t>
  </si>
  <si>
    <t>Staff Only</t>
  </si>
  <si>
    <t>Public</t>
  </si>
  <si>
    <t xml:space="preserve"> Typical Week </t>
  </si>
  <si>
    <t>Book Systems</t>
  </si>
  <si>
    <t>N/A</t>
  </si>
  <si>
    <t>*</t>
  </si>
  <si>
    <t>Dynix</t>
  </si>
  <si>
    <t>Gaylord Galaxy</t>
  </si>
  <si>
    <t>TLC</t>
  </si>
  <si>
    <t>Follett</t>
  </si>
  <si>
    <t>Sagebrush Spectrum</t>
  </si>
  <si>
    <t>None</t>
  </si>
  <si>
    <t>Epixtech</t>
  </si>
  <si>
    <t>Sirsi Unicorn</t>
  </si>
  <si>
    <t>Sirsi Ibistro</t>
  </si>
  <si>
    <t>Gaylord Polaris</t>
  </si>
  <si>
    <t>Polaris</t>
  </si>
  <si>
    <t>Winnebago Spectrum</t>
  </si>
  <si>
    <t>Sirsi</t>
  </si>
  <si>
    <t>DRA</t>
  </si>
  <si>
    <t>Library Corporation</t>
  </si>
  <si>
    <t>EOS</t>
  </si>
  <si>
    <t>Sirsi Inlex</t>
  </si>
  <si>
    <t>Sirsi Workflows</t>
  </si>
  <si>
    <t>* Not reported by library system</t>
  </si>
  <si>
    <t>Square</t>
  </si>
  <si>
    <t>FY2002</t>
  </si>
  <si>
    <t>FY2001</t>
  </si>
  <si>
    <t>Branch and City</t>
  </si>
  <si>
    <t>Library System</t>
  </si>
  <si>
    <t>*Population</t>
  </si>
  <si>
    <t>Hours Open</t>
  </si>
  <si>
    <t>Footage</t>
  </si>
  <si>
    <t>Polkville Public Library - Polkville</t>
  </si>
  <si>
    <t>Sturgis Public Library - Sturgis</t>
  </si>
  <si>
    <t>Starkville-Oktibbeha County Public Library System</t>
  </si>
  <si>
    <t>West Public Library - West</t>
  </si>
  <si>
    <t>Sebastopol Public Library - Sebastopol</t>
  </si>
  <si>
    <t>Pachuta Public Library - Pachuta</t>
  </si>
  <si>
    <t>**</t>
  </si>
  <si>
    <t>Marietta Public Library - Marietta</t>
  </si>
  <si>
    <t>R.T. Prince Memorial Library - Mize</t>
  </si>
  <si>
    <t>Dr. Frank L. Leggett Public Library - Bassfield</t>
  </si>
  <si>
    <t>South Mississippi Regional Library</t>
  </si>
  <si>
    <t>Margaret McRae Memorial Library - Tishomingo</t>
  </si>
  <si>
    <t>Rienzi Public Library - Rienzi</t>
  </si>
  <si>
    <t>Conner-Graham Memorial Library - Seminary</t>
  </si>
  <si>
    <t>Louin Public Library - Louin</t>
  </si>
  <si>
    <t>Robert W. Windom, Jr. Library - Georgetown</t>
  </si>
  <si>
    <t>Puckett Public Library - Puckett</t>
  </si>
  <si>
    <t>Crosby Public Library - Crosby</t>
  </si>
  <si>
    <t>D'Lo Public Library - D'Lo</t>
  </si>
  <si>
    <t>Nance-McNeely Library - Myrtle</t>
  </si>
  <si>
    <t xml:space="preserve">Union County Library System </t>
  </si>
  <si>
    <t>Lake Public Library - Lake</t>
  </si>
  <si>
    <t>New Hebron Public Library - New Hebron</t>
  </si>
  <si>
    <t>Enterprise Public Library - Enterprise</t>
  </si>
  <si>
    <t>Osyka Public Library - Osyka</t>
  </si>
  <si>
    <t>Walnut Grove Public Library - Walnut Grove</t>
  </si>
  <si>
    <t>Potts Camp Library - Potts Camp</t>
  </si>
  <si>
    <t>Artesia Public Library - Artesia</t>
  </si>
  <si>
    <t>Franklin County Public Library - Meadville</t>
  </si>
  <si>
    <t>Sledge Public Library - Sledge</t>
  </si>
  <si>
    <t>Sherman Library - Sherman</t>
  </si>
  <si>
    <t>Weir Public Library - Weir</t>
  </si>
  <si>
    <t>State Line Public Library - State Line</t>
  </si>
  <si>
    <t>Vista J. Daniel Memorial Library - Shuqualak</t>
  </si>
  <si>
    <t>Arcola Library - Arcola</t>
  </si>
  <si>
    <t>Hickory Flat Public Library - Hickory Flat</t>
  </si>
  <si>
    <t>Bond Memorial Public Library (HQ) - Ashland</t>
  </si>
  <si>
    <t>Oakland Public Library - Oakland</t>
  </si>
  <si>
    <t>McLain Public Library - McLain</t>
  </si>
  <si>
    <t>Benoit Public Library - Benoit</t>
  </si>
  <si>
    <t>Annie Thompson Jeffers Library - Bolton</t>
  </si>
  <si>
    <t>Scooba Public Library - Scooba</t>
  </si>
  <si>
    <t>Gunnison Public Library - Gunnison</t>
  </si>
  <si>
    <t>Liberty Public Library - Liberty</t>
  </si>
  <si>
    <t>Shubuta Public Library - Shubuta</t>
  </si>
  <si>
    <t>* Populations are given according to the U.S. 2001 Census for incorporated towns and cities.</t>
  </si>
  <si>
    <t>** Not reported by the library system.</t>
  </si>
  <si>
    <t>Crawford Branch Library - Crawford</t>
  </si>
  <si>
    <t>Rayner Memorial Library - Merigold</t>
  </si>
  <si>
    <t>Ella Bess Austin Library - Terry</t>
  </si>
  <si>
    <t>Blue Mountain Public Library - Blue Mountain</t>
  </si>
  <si>
    <t>Sunflower Public Library - Sunflower</t>
  </si>
  <si>
    <t>Ruth B. French Library - Byhalia</t>
  </si>
  <si>
    <t>New Augusta Public Library - New Augusta</t>
  </si>
  <si>
    <t>Mathiston Public Library - Mathiston</t>
  </si>
  <si>
    <t>Duck Hill Public Library - Duck Hill</t>
  </si>
  <si>
    <t>Walnut Public Library - Walnut</t>
  </si>
  <si>
    <t>Isola Public Library - Isola</t>
  </si>
  <si>
    <t>Sandersville Public Library - Sandersville</t>
  </si>
  <si>
    <t>Maben Public Library - Maben</t>
  </si>
  <si>
    <t>Kilmichael Public Library - Kilmichael</t>
  </si>
  <si>
    <t>Mary Weems Parker Memorial Library - Heidelberg</t>
  </si>
  <si>
    <t>Vaiden Public Library - Vaiden</t>
  </si>
  <si>
    <t>Jane Blain Brewer Memorial Library - Mt. Olive</t>
  </si>
  <si>
    <t>Carrollton-North Carrollton Public Library (HQ)</t>
  </si>
  <si>
    <t>Sam Lapidus Memorial Public Library - Crenshaw</t>
  </si>
  <si>
    <t>Coffeeville Public Library - Coffeeville (HQ)</t>
  </si>
  <si>
    <t>Evelyn Taylor Majure Library - Utica</t>
  </si>
  <si>
    <t>DeKalb Public Library - DeKalb</t>
  </si>
  <si>
    <t>William Estes Powell Memorial Library - Beaumont</t>
  </si>
  <si>
    <t>East Central Public Library - Pascagoula (Hurley)</t>
  </si>
  <si>
    <t>L. R. Boyer Memorial Library - Sumrall</t>
  </si>
  <si>
    <t>Caledonia Branch Library - Caledonia</t>
  </si>
  <si>
    <t>Leakesville Public Library - Leakesville</t>
  </si>
  <si>
    <t>Burnsville Public Library - Burnsville</t>
  </si>
  <si>
    <t>Bude Public Library - Bude</t>
  </si>
  <si>
    <t>Richton Public Library - Richton (HQ)</t>
  </si>
  <si>
    <t>Edmondson Memorial Library - Vardaman</t>
  </si>
  <si>
    <t>Gloster Public Library - Gloster</t>
  </si>
  <si>
    <t>Robert C. Irwin Library - Tunica</t>
  </si>
  <si>
    <t>Stonewall Public Library - Stonewall</t>
  </si>
  <si>
    <t>Inverness Public Library - Inverness</t>
  </si>
  <si>
    <t>Prentiss Public Library - Prentiss</t>
  </si>
  <si>
    <t>Brooksville Public Library - Brooksville</t>
  </si>
  <si>
    <t>Woodville Public Library - Woodville</t>
  </si>
  <si>
    <t>Homochitto Valley Library System</t>
  </si>
  <si>
    <t>Goodman Public Library - Goodman</t>
  </si>
  <si>
    <t>Floyd J. Robinson - Raleigh</t>
  </si>
  <si>
    <t>Emily Jones Pointer Public Library - Como</t>
  </si>
  <si>
    <t>Pickens Public Library - Pickens</t>
  </si>
  <si>
    <t>Evon A. Ford Library - Taylorsville</t>
  </si>
  <si>
    <t>Lois A. Flagg Public Library - Edwards</t>
  </si>
  <si>
    <t>Tutwiler Library - Tutwiler</t>
  </si>
  <si>
    <t>Decatur Public Library - Decatur</t>
  </si>
  <si>
    <t xml:space="preserve">Kemper-Newton Regional Library System </t>
  </si>
  <si>
    <t>Pelahatchie Public Library - Pelahatchie</t>
  </si>
  <si>
    <t>Flora Public Library - Flora</t>
  </si>
  <si>
    <t>Marks-Quitman Public Library (HQ)</t>
  </si>
  <si>
    <t>Raymond Library - Raymond</t>
  </si>
  <si>
    <t>Coldwater Public Library - Coldwater</t>
  </si>
  <si>
    <t xml:space="preserve">First Regional Library </t>
  </si>
  <si>
    <t>Kevin Poole VanCleave Memorial Library - Centreville</t>
  </si>
  <si>
    <t>Homochitto Valley Library Service</t>
  </si>
  <si>
    <t xml:space="preserve">Pearlington Public Library  </t>
  </si>
  <si>
    <t>Longie Dale Hamilton Memorial Library - Wesson</t>
  </si>
  <si>
    <t>Choctaw County Public Library - Ackerman</t>
  </si>
  <si>
    <t>Lawrence County Public Library - Monticello</t>
  </si>
  <si>
    <t>Harriette Person Memorial Library - Port Gibson (HQ)</t>
  </si>
  <si>
    <t>Calhoun City Public Library - Calhoun City</t>
  </si>
  <si>
    <t>Walthall County Library - Tylertown</t>
  </si>
  <si>
    <t>Dorothy J. Lowe Memorial Library - Nettleton</t>
  </si>
  <si>
    <t>Belmont Public Library - Belmont</t>
  </si>
  <si>
    <t>Union Public Library - Union (HQ)</t>
  </si>
  <si>
    <t>Lexington Public Library - Lexington</t>
  </si>
  <si>
    <t>Sardis Public Library - Sardis</t>
  </si>
  <si>
    <t>Kiln Library - Kiln</t>
  </si>
  <si>
    <t>Magnolia Public Library - Magnolia</t>
  </si>
  <si>
    <t>Pike-Amite-Walthall  Library System</t>
  </si>
  <si>
    <t>Bay Springs Municipal Library - Bay Springs</t>
  </si>
  <si>
    <t>Jesse Yancy Memorial Library - Bruce</t>
  </si>
  <si>
    <t>Mound Bayou Public Library - Mound Bayou</t>
  </si>
  <si>
    <t>New Branch</t>
  </si>
  <si>
    <t>Purvis Public Library - Purvis</t>
  </si>
  <si>
    <t>Charleston Library - Charleston (HQ)</t>
  </si>
  <si>
    <t>Itta Bena Library - Itta Bena</t>
  </si>
  <si>
    <t>Lumberton Public Library - Lumberton</t>
  </si>
  <si>
    <t>Jefferson County Library - Fayette</t>
  </si>
  <si>
    <t>Webster County Public Library - Eupora</t>
  </si>
  <si>
    <t>Tchula Public Library - Tchula</t>
  </si>
  <si>
    <t>Florence Public Library - Florence</t>
  </si>
  <si>
    <t>Rosedale Public Library - Rosedale</t>
  </si>
  <si>
    <t>Drew Public Library - Drew</t>
  </si>
  <si>
    <t>George County Public Library - Lucedale</t>
  </si>
  <si>
    <t>Ada S. Fant Memorial Library - Macon (HQ)</t>
  </si>
  <si>
    <t>Quitman Public Library - Quitman (HQ)</t>
  </si>
  <si>
    <t>Sharkey-Issaquena County Library - Rolling Fork</t>
  </si>
  <si>
    <t>Mendenhall Public Library - Mendenhall</t>
  </si>
  <si>
    <t>Poplarville Public Library - Poplarville</t>
  </si>
  <si>
    <t>Humphreys County Library - Belzoni (HQ)</t>
  </si>
  <si>
    <t>R.E. Blackwell Memorial Library - Collins</t>
  </si>
  <si>
    <t>Shelby Public Library - Shelby</t>
  </si>
  <si>
    <t>Durant Public Library - Durant</t>
  </si>
  <si>
    <t>Okolona Carnegie Library - Okolona</t>
  </si>
  <si>
    <t>Iuka Public Library - Iuka</t>
  </si>
  <si>
    <t>Horace Stansel Memorial Library - Ruleville</t>
  </si>
  <si>
    <t>Anne Spencer Cox Library - Baldwyn</t>
  </si>
  <si>
    <t>Torrey Wood Memorial Library - Hollandale</t>
  </si>
  <si>
    <t>Ellisville Public Library - Ellisville</t>
  </si>
  <si>
    <t>Morton Public Library - Morton</t>
  </si>
  <si>
    <t>Blackmur Memorial Library - Water Valley</t>
  </si>
  <si>
    <t xml:space="preserve">Independent </t>
  </si>
  <si>
    <t>J. Elliott McMullan Library - Newton</t>
  </si>
  <si>
    <t xml:space="preserve">Stone County Library - Wiggins </t>
  </si>
  <si>
    <t>Itawamba County Pratt Memorial Library - Fulton</t>
  </si>
  <si>
    <t>Houston Carnegie Library - Houston</t>
  </si>
  <si>
    <t>Magee Public Library - Magee</t>
  </si>
  <si>
    <t>George Covington Memorial Library - Hazlehurst (HQ)</t>
  </si>
  <si>
    <t>Copiah-Jefferson Regional Library System</t>
  </si>
  <si>
    <t>Carthage-Leake County Library - Carthage</t>
  </si>
  <si>
    <t>G. Chastaine Flynt Memorial Library - Flowood</t>
  </si>
  <si>
    <t>Vancleave Public Library - Vancleave</t>
  </si>
  <si>
    <t>Waynesboro Memorial Library - Waynesboro</t>
  </si>
  <si>
    <t>Pontotoc County Library - Pontotoc (HQ)</t>
  </si>
  <si>
    <t>Ripley Public Library - Ripley</t>
  </si>
  <si>
    <t>Winona-Montgomery County Library - Winona</t>
  </si>
  <si>
    <t>Leland Library - Leland</t>
  </si>
  <si>
    <t>J.T. Biggs, Jr. Memorial Library - Crystal Springs</t>
  </si>
  <si>
    <t>Forest Public Library - Forest</t>
  </si>
  <si>
    <t>Richland Public Library - Richland</t>
  </si>
  <si>
    <t>Evans Memorial Library - Aberdeen</t>
  </si>
  <si>
    <t>Pass Christian Public Library - Pass Christian</t>
  </si>
  <si>
    <t>Columbia-Marion County Library - Columbia (HQ)</t>
  </si>
  <si>
    <t>Waveland Library Literacy Center - Waveland</t>
  </si>
  <si>
    <t>St. Martin Public Library - Biloxi</t>
  </si>
  <si>
    <t>Senatobia Public Library - Senatobia</t>
  </si>
  <si>
    <t>Hernando Public Library (HQ)</t>
  </si>
  <si>
    <t>Amory Municipal Library - Amory</t>
  </si>
  <si>
    <t>Winston County Library - Louisville</t>
  </si>
  <si>
    <t>Batesville Public Library - Batesville</t>
  </si>
  <si>
    <t>Neshoba County Library - Philadelphia (HQ)</t>
  </si>
  <si>
    <t>Attala County Library - Kosciusko (HQ)</t>
  </si>
  <si>
    <t>The Library - Petal</t>
  </si>
  <si>
    <t>The Library of Hattiesburg, Petal &amp; Forrest County</t>
  </si>
  <si>
    <t>Jennie Stephens Smith Library - New Albany</t>
  </si>
  <si>
    <t>Union County Library System</t>
  </si>
  <si>
    <t>D'Iberville Public Library - D'Iberville</t>
  </si>
  <si>
    <t>Marshall County Library - Holly Springs (HQ)</t>
  </si>
  <si>
    <t>Bay St. Louis - Hancock County Library (HQ)</t>
  </si>
  <si>
    <t>George E. Allen Library - Booneville</t>
  </si>
  <si>
    <t>Lincoln County Public Library - Brookhaven (HQ)</t>
  </si>
  <si>
    <t>Margaret Reed Crosby Memorial Library - Picayune (HQ)</t>
  </si>
  <si>
    <t>Kathleen McIlwain Public Library - Gautier</t>
  </si>
  <si>
    <t xml:space="preserve">Lafayette County &amp; Oxford Public Library </t>
  </si>
  <si>
    <t>Henry M. Seymour Library - Indianola (HQ)</t>
  </si>
  <si>
    <t>Bryan Public Library - West Point (HQ)</t>
  </si>
  <si>
    <t>Madison County - Canton Public Library (HQ)</t>
  </si>
  <si>
    <t>McComb Public Library (HQ)</t>
  </si>
  <si>
    <t>Robinson-Carpenter Memorial Library - Cleveland (HQ)</t>
  </si>
  <si>
    <t>Corinth Public Library (HQ)</t>
  </si>
  <si>
    <t>M.R. Dye Public Library - Horn Lake</t>
  </si>
  <si>
    <t>Ricks Memorial Library - Yazoo City (HQ)</t>
  </si>
  <si>
    <t>Rebecca Baine Rigby Library - Madison</t>
  </si>
  <si>
    <t>Elizabeth Jones Library - Grenada (HQ)</t>
  </si>
  <si>
    <t>Moss Point Public Library - Moss Point</t>
  </si>
  <si>
    <t>Brandon Public Library - Brandon</t>
  </si>
  <si>
    <t>Ocean Springs Public Library - Ocean Springs</t>
  </si>
  <si>
    <t>Independent</t>
  </si>
  <si>
    <t>Laurel-Jones County Library (HQ)</t>
  </si>
  <si>
    <t>Greenwood - Leflore Public Library - Greenwood (HQ)</t>
  </si>
  <si>
    <t>Judge George W. Armstrong Library - Natchez (HQ)</t>
  </si>
  <si>
    <t>Elsie E. Jurgens Memorial Library - Ridgeland</t>
  </si>
  <si>
    <t>Carnegie Public Library of Clarksdale and Coahoma Co. (HQ)</t>
  </si>
  <si>
    <t>Carnegie Public Library of Clarksdale and Coahoma Co.</t>
  </si>
  <si>
    <t>B.J. Chain Public Library - Olive Branch</t>
  </si>
  <si>
    <t>Starkville Public Library - Starkville (HQ)</t>
  </si>
  <si>
    <t xml:space="preserve">Pearl Public Library  </t>
  </si>
  <si>
    <t>A. E. Wood Library - Clinton</t>
  </si>
  <si>
    <t>Columbus Public Library - Columbus (HQ)</t>
  </si>
  <si>
    <t>Pascagoula Public Library (HQ)</t>
  </si>
  <si>
    <t>Warren County-Vicksburg Public Library  (HQ)</t>
  </si>
  <si>
    <t>M. R. Davis Public Library - Southaven</t>
  </si>
  <si>
    <t>Lee County Library - Tupelo (HQ)</t>
  </si>
  <si>
    <t>Meridian-Lauderdale County Public Library (HQ)</t>
  </si>
  <si>
    <t>William Alexander Percy Memorial Library - Greenville (HQ)</t>
  </si>
  <si>
    <t>The Library  - Hattiesburg (HQ)</t>
  </si>
  <si>
    <t>Biloxi Public Library - Biloxi</t>
  </si>
  <si>
    <t>Gulfport Public Library (HQ)</t>
  </si>
  <si>
    <t>Eudora Welty Library - Jackson (HQ)</t>
  </si>
  <si>
    <t>The following libraries are either part of a larger city, are very small towns, or are other service outlets with no census population given.</t>
  </si>
  <si>
    <t>Hamilton Public Library - Hamilton</t>
  </si>
  <si>
    <t>Chalybeate Public Library - Walnut</t>
  </si>
  <si>
    <t xml:space="preserve">Northeast Regional Library </t>
  </si>
  <si>
    <t>Jodie E. Wilson Library - Greenwood</t>
  </si>
  <si>
    <t>Whiterock Library - Jackson</t>
  </si>
  <si>
    <t>Alpha Center Library - McComb</t>
  </si>
  <si>
    <t xml:space="preserve">Bookmobile </t>
  </si>
  <si>
    <t>Fannie Lou Hamer Library (Albemarle) - Jackson</t>
  </si>
  <si>
    <t>McHenry Public Library - McHenry</t>
  </si>
  <si>
    <t>Wren Public Library - Wren</t>
  </si>
  <si>
    <t>Conway Hall Library - Runnelstown</t>
  </si>
  <si>
    <t>Harrisville Public Library - Harrisville</t>
  </si>
  <si>
    <t>Progress Public Library - Progress</t>
  </si>
  <si>
    <t>Avon Library - Avon</t>
  </si>
  <si>
    <t>Glen Allan Library - Glen Allan</t>
  </si>
  <si>
    <t>Houlka Public Library - Houlka</t>
  </si>
  <si>
    <t>Division Street Study Center - Biloxi</t>
  </si>
  <si>
    <t>Medgar Evers Blvd. Branch Library - Jackson</t>
  </si>
  <si>
    <t>Sandhill Public Library - Sandhill</t>
  </si>
  <si>
    <t>Margaret Walker Alexander Library - Jackson</t>
  </si>
  <si>
    <t>Walls Public Library - Walls</t>
  </si>
  <si>
    <t>Northside Library - Jackson</t>
  </si>
  <si>
    <t>Beverly J. Brown Library - Jackson</t>
  </si>
  <si>
    <t>Northwest Point Reservoir Library - Brandon</t>
  </si>
  <si>
    <t>South Hills Library - Jackson</t>
  </si>
  <si>
    <t>Margaret S. Sherry Memorial Library - Biloxi (Popps Ferry)</t>
  </si>
  <si>
    <t>Cleveland Depot Library - Cleveland</t>
  </si>
  <si>
    <t>Colonial Mart Library - Jackson</t>
  </si>
  <si>
    <t xml:space="preserve">West Biloxi Public Library - Biloxi  </t>
  </si>
  <si>
    <t>Orange Grove Public Library - Gulfport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</si>
</sst>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5" formatCode="0.0"/>
    <numFmt numFmtId="168" formatCode="&quot;$&quot;#,##0.00"/>
    <numFmt numFmtId="169" formatCode="#,##0.0"/>
    <numFmt numFmtId="170" formatCode="&quot;$&quot;#,##0"/>
  </numFmts>
  <fonts count="13">
    <font>
      <sz val="10"/>
      <name val="Arial"/>
    </font>
    <font>
      <sz val="10"/>
      <name val="Arial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165" fontId="2" fillId="0" borderId="0" xfId="0" applyNumberFormat="1" applyFont="1"/>
    <xf numFmtId="2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/>
    </xf>
    <xf numFmtId="165" fontId="3" fillId="0" borderId="0" xfId="0" applyNumberFormat="1" applyFont="1"/>
    <xf numFmtId="0" fontId="4" fillId="0" borderId="0" xfId="0" applyFont="1"/>
    <xf numFmtId="2" fontId="4" fillId="0" borderId="0" xfId="0" applyNumberFormat="1" applyFont="1"/>
    <xf numFmtId="165" fontId="3" fillId="0" borderId="0" xfId="0" applyNumberFormat="1" applyFont="1" applyAlignment="1">
      <alignment horizontal="right"/>
    </xf>
    <xf numFmtId="3" fontId="2" fillId="0" borderId="0" xfId="0" applyNumberFormat="1" applyFont="1"/>
    <xf numFmtId="0" fontId="2" fillId="2" borderId="0" xfId="0" applyFont="1" applyFill="1"/>
    <xf numFmtId="165" fontId="2" fillId="2" borderId="0" xfId="0" applyNumberFormat="1" applyFont="1" applyFill="1"/>
    <xf numFmtId="0" fontId="0" fillId="2" borderId="0" xfId="0" applyFill="1"/>
    <xf numFmtId="2" fontId="0" fillId="2" borderId="0" xfId="0" applyNumberFormat="1" applyFill="1"/>
    <xf numFmtId="3" fontId="3" fillId="0" borderId="0" xfId="0" applyNumberFormat="1" applyFont="1"/>
    <xf numFmtId="169" fontId="3" fillId="0" borderId="0" xfId="0" applyNumberFormat="1" applyFont="1"/>
    <xf numFmtId="0" fontId="5" fillId="0" borderId="0" xfId="0" applyFont="1"/>
    <xf numFmtId="2" fontId="5" fillId="0" borderId="0" xfId="0" applyNumberFormat="1" applyFont="1"/>
    <xf numFmtId="165" fontId="4" fillId="0" borderId="0" xfId="0" applyNumberFormat="1" applyFont="1"/>
    <xf numFmtId="0" fontId="6" fillId="0" borderId="0" xfId="0" applyFont="1" applyAlignment="1">
      <alignment vertical="top"/>
    </xf>
    <xf numFmtId="0" fontId="6" fillId="0" borderId="0" xfId="0" applyFont="1"/>
    <xf numFmtId="165" fontId="6" fillId="0" borderId="0" xfId="0" applyNumberFormat="1" applyFont="1"/>
    <xf numFmtId="0" fontId="7" fillId="0" borderId="0" xfId="0" applyFont="1"/>
    <xf numFmtId="165" fontId="7" fillId="0" borderId="0" xfId="0" applyNumberFormat="1" applyFont="1"/>
    <xf numFmtId="3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Fill="1"/>
    <xf numFmtId="3" fontId="0" fillId="0" borderId="0" xfId="0" applyNumberFormat="1"/>
    <xf numFmtId="3" fontId="2" fillId="2" borderId="0" xfId="0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3" fillId="0" borderId="0" xfId="0" applyFont="1" applyFill="1"/>
    <xf numFmtId="170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3" fontId="5" fillId="0" borderId="0" xfId="0" applyNumberFormat="1" applyFont="1"/>
    <xf numFmtId="3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8" fillId="0" borderId="0" xfId="0" applyFo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9" fontId="8" fillId="0" borderId="0" xfId="0" applyNumberFormat="1" applyFont="1"/>
    <xf numFmtId="9" fontId="8" fillId="0" borderId="0" xfId="0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7" fillId="0" borderId="0" xfId="0" applyNumberFormat="1" applyFont="1"/>
    <xf numFmtId="9" fontId="7" fillId="0" borderId="0" xfId="0" applyNumberFormat="1" applyFont="1"/>
    <xf numFmtId="0" fontId="7" fillId="0" borderId="0" xfId="0" applyFont="1" applyFill="1"/>
    <xf numFmtId="0" fontId="7" fillId="2" borderId="0" xfId="0" applyFont="1" applyFill="1"/>
    <xf numFmtId="3" fontId="7" fillId="2" borderId="0" xfId="0" applyNumberFormat="1" applyFont="1" applyFill="1"/>
    <xf numFmtId="9" fontId="7" fillId="2" borderId="0" xfId="0" applyNumberFormat="1" applyFont="1" applyFill="1"/>
    <xf numFmtId="0" fontId="8" fillId="0" borderId="0" xfId="0" applyFont="1" applyFill="1"/>
    <xf numFmtId="170" fontId="8" fillId="0" borderId="0" xfId="0" applyNumberFormat="1" applyFont="1"/>
    <xf numFmtId="9" fontId="0" fillId="0" borderId="0" xfId="0" applyNumberFormat="1"/>
    <xf numFmtId="0" fontId="9" fillId="0" borderId="0" xfId="0" applyFont="1"/>
    <xf numFmtId="3" fontId="9" fillId="0" borderId="0" xfId="0" applyNumberFormat="1" applyFont="1" applyAlignment="1">
      <alignment horizontal="right"/>
    </xf>
    <xf numFmtId="9" fontId="9" fillId="0" borderId="0" xfId="0" applyNumberFormat="1" applyFont="1"/>
    <xf numFmtId="2" fontId="9" fillId="0" borderId="0" xfId="0" applyNumberFormat="1" applyFont="1" applyAlignment="1">
      <alignment horizontal="right"/>
    </xf>
    <xf numFmtId="9" fontId="9" fillId="0" borderId="0" xfId="0" applyNumberFormat="1" applyFont="1" applyAlignment="1">
      <alignment horizontal="right"/>
    </xf>
    <xf numFmtId="3" fontId="6" fillId="0" borderId="0" xfId="0" applyNumberFormat="1" applyFont="1"/>
    <xf numFmtId="9" fontId="6" fillId="0" borderId="0" xfId="0" applyNumberFormat="1" applyFont="1"/>
    <xf numFmtId="2" fontId="6" fillId="0" borderId="0" xfId="0" applyNumberFormat="1" applyFont="1"/>
    <xf numFmtId="0" fontId="6" fillId="0" borderId="0" xfId="0" applyFont="1" applyFill="1"/>
    <xf numFmtId="0" fontId="6" fillId="2" borderId="0" xfId="0" applyFont="1" applyFill="1"/>
    <xf numFmtId="3" fontId="6" fillId="2" borderId="0" xfId="0" applyNumberFormat="1" applyFont="1" applyFill="1"/>
    <xf numFmtId="9" fontId="6" fillId="2" borderId="0" xfId="0" applyNumberFormat="1" applyFont="1" applyFill="1"/>
    <xf numFmtId="2" fontId="6" fillId="2" borderId="0" xfId="0" applyNumberFormat="1" applyFont="1" applyFill="1"/>
    <xf numFmtId="3" fontId="0" fillId="2" borderId="0" xfId="0" applyNumberFormat="1" applyFill="1"/>
    <xf numFmtId="0" fontId="9" fillId="0" borderId="0" xfId="0" applyFont="1" applyFill="1"/>
    <xf numFmtId="3" fontId="9" fillId="0" borderId="0" xfId="0" applyNumberFormat="1" applyFont="1"/>
    <xf numFmtId="2" fontId="9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right"/>
    </xf>
    <xf numFmtId="3" fontId="9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0" fillId="0" borderId="0" xfId="0" applyFill="1"/>
    <xf numFmtId="3" fontId="6" fillId="0" borderId="0" xfId="0" applyNumberFormat="1" applyFont="1" applyAlignment="1">
      <alignment horizontal="center"/>
    </xf>
    <xf numFmtId="0" fontId="6" fillId="0" borderId="0" xfId="0" applyFont="1" applyAlignment="1"/>
    <xf numFmtId="3" fontId="6" fillId="0" borderId="0" xfId="0" applyNumberFormat="1" applyFont="1" applyAlignment="1"/>
    <xf numFmtId="2" fontId="6" fillId="0" borderId="0" xfId="0" applyNumberFormat="1" applyFont="1" applyAlignment="1"/>
    <xf numFmtId="9" fontId="6" fillId="0" borderId="0" xfId="0" applyNumberFormat="1" applyFont="1" applyAlignment="1"/>
    <xf numFmtId="3" fontId="0" fillId="0" borderId="0" xfId="0" applyNumberFormat="1" applyAlignment="1"/>
    <xf numFmtId="0" fontId="0" fillId="0" borderId="0" xfId="0" applyAlignment="1"/>
    <xf numFmtId="0" fontId="6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0" fillId="0" borderId="0" xfId="0" applyFont="1"/>
    <xf numFmtId="3" fontId="10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 applyFill="1"/>
    <xf numFmtId="3" fontId="10" fillId="0" borderId="0" xfId="0" applyNumberFormat="1" applyFont="1" applyFill="1"/>
    <xf numFmtId="3" fontId="0" fillId="0" borderId="0" xfId="0" applyNumberFormat="1" applyFill="1" applyAlignment="1">
      <alignment horizontal="center"/>
    </xf>
    <xf numFmtId="3" fontId="0" fillId="0" borderId="0" xfId="0" applyNumberFormat="1" applyFill="1"/>
    <xf numFmtId="0" fontId="10" fillId="2" borderId="0" xfId="0" applyFont="1" applyFill="1"/>
    <xf numFmtId="3" fontId="10" fillId="2" borderId="0" xfId="0" applyNumberFormat="1" applyFon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11" fillId="0" borderId="0" xfId="0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Fill="1" applyAlignment="1"/>
    <xf numFmtId="0" fontId="12" fillId="0" borderId="0" xfId="0" applyFont="1" applyFill="1" applyAlignment="1">
      <alignment wrapText="1"/>
    </xf>
    <xf numFmtId="3" fontId="12" fillId="0" borderId="0" xfId="0" applyNumberFormat="1" applyFont="1" applyFill="1" applyAlignment="1">
      <alignment wrapText="1"/>
    </xf>
    <xf numFmtId="0" fontId="12" fillId="0" borderId="0" xfId="0" applyFont="1"/>
    <xf numFmtId="3" fontId="12" fillId="0" borderId="0" xfId="0" applyNumberFormat="1" applyFont="1"/>
    <xf numFmtId="0" fontId="12" fillId="0" borderId="0" xfId="0" applyFont="1" applyFill="1"/>
    <xf numFmtId="0" fontId="5" fillId="0" borderId="0" xfId="0" applyFont="1" applyFill="1"/>
    <xf numFmtId="3" fontId="5" fillId="0" borderId="0" xfId="0" applyNumberFormat="1" applyFont="1" applyFill="1"/>
    <xf numFmtId="0" fontId="3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zoomScaleNormal="100" workbookViewId="0">
      <selection activeCell="A10" sqref="A10"/>
    </sheetView>
  </sheetViews>
  <sheetFormatPr defaultRowHeight="14.25"/>
  <cols>
    <col min="1" max="1" width="88.28515625" style="23" customWidth="1"/>
    <col min="2" max="2" width="20.140625" style="23" customWidth="1"/>
    <col min="3" max="3" width="13.5703125" style="23" customWidth="1"/>
    <col min="4" max="4" width="14.42578125" style="23" customWidth="1"/>
    <col min="5" max="5" width="17.28515625" style="23" customWidth="1"/>
    <col min="6" max="6" width="21.5703125" style="23" customWidth="1"/>
    <col min="7" max="7" width="17.7109375" style="23" customWidth="1"/>
    <col min="8" max="8" width="16.7109375" style="23" customWidth="1"/>
    <col min="9" max="9" width="11.5703125" style="23" customWidth="1"/>
    <col min="10" max="10" width="12.140625" style="23" customWidth="1"/>
    <col min="11" max="11" width="11.28515625" style="24" customWidth="1"/>
    <col min="12" max="12" width="11.85546875" bestFit="1" customWidth="1"/>
    <col min="13" max="13" width="6.28515625" style="3" bestFit="1" customWidth="1"/>
    <col min="14" max="14" width="10.85546875" bestFit="1" customWidth="1"/>
    <col min="15" max="15" width="7.42578125" bestFit="1" customWidth="1"/>
  </cols>
  <sheetData>
    <row r="1" spans="1:13" ht="20.25">
      <c r="A1" s="1"/>
      <c r="B1" s="1"/>
      <c r="C1" s="1"/>
      <c r="D1" s="1"/>
      <c r="E1" s="1"/>
      <c r="F1" s="1"/>
      <c r="G1" s="110" t="s">
        <v>0</v>
      </c>
      <c r="H1" s="110"/>
      <c r="I1" s="110"/>
      <c r="J1" s="110"/>
      <c r="K1" s="2"/>
    </row>
    <row r="2" spans="1:13" s="7" customFormat="1" ht="2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 t="s">
        <v>7</v>
      </c>
      <c r="I2" s="5" t="s">
        <v>8</v>
      </c>
      <c r="J2" s="5" t="s">
        <v>7</v>
      </c>
      <c r="K2" s="6"/>
      <c r="M2" s="8"/>
    </row>
    <row r="3" spans="1:13" ht="20.25">
      <c r="A3" s="4"/>
      <c r="B3" s="5"/>
      <c r="C3" s="5" t="s">
        <v>9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14</v>
      </c>
      <c r="K3" s="9" t="s">
        <v>15</v>
      </c>
    </row>
    <row r="4" spans="1:13" ht="20.25">
      <c r="A4" s="4" t="s">
        <v>16</v>
      </c>
      <c r="B4" s="1"/>
      <c r="C4" s="1"/>
      <c r="D4" s="1"/>
      <c r="E4" s="1"/>
      <c r="F4" s="1"/>
      <c r="G4" s="1"/>
      <c r="H4" s="1"/>
      <c r="I4" s="1"/>
      <c r="J4" s="1"/>
      <c r="K4" s="2"/>
    </row>
    <row r="5" spans="1:13" ht="20.25">
      <c r="A5" s="1" t="s">
        <v>17</v>
      </c>
      <c r="B5" s="10">
        <v>8091</v>
      </c>
      <c r="C5" s="1">
        <v>80</v>
      </c>
      <c r="D5" s="1">
        <v>5</v>
      </c>
      <c r="E5" s="1">
        <v>2</v>
      </c>
      <c r="F5" s="1">
        <v>0</v>
      </c>
      <c r="G5" s="1">
        <v>1</v>
      </c>
      <c r="H5" s="1">
        <v>4</v>
      </c>
      <c r="I5" s="1">
        <v>0</v>
      </c>
      <c r="J5" s="1">
        <f t="shared" ref="J5:J12" si="0">H5+I5</f>
        <v>4</v>
      </c>
      <c r="K5" s="2">
        <v>4</v>
      </c>
    </row>
    <row r="6" spans="1:13" ht="20.25">
      <c r="A6" s="1" t="s">
        <v>18</v>
      </c>
      <c r="B6" s="10">
        <v>9967</v>
      </c>
      <c r="C6" s="1">
        <v>66</v>
      </c>
      <c r="D6" s="1">
        <v>6</v>
      </c>
      <c r="E6" s="1">
        <v>2</v>
      </c>
      <c r="F6" s="1">
        <v>0</v>
      </c>
      <c r="G6" s="1">
        <v>0</v>
      </c>
      <c r="H6" s="1">
        <v>2</v>
      </c>
      <c r="I6" s="1">
        <v>1</v>
      </c>
      <c r="J6" s="1">
        <f t="shared" si="0"/>
        <v>3</v>
      </c>
      <c r="K6" s="2">
        <f>66/40</f>
        <v>1.65</v>
      </c>
    </row>
    <row r="7" spans="1:13" ht="20.25">
      <c r="A7" s="1" t="s">
        <v>19</v>
      </c>
      <c r="B7" s="10">
        <v>11569</v>
      </c>
      <c r="C7" s="1">
        <v>46</v>
      </c>
      <c r="D7" s="1">
        <v>6</v>
      </c>
      <c r="E7" s="1">
        <v>1</v>
      </c>
      <c r="F7" s="1">
        <v>0</v>
      </c>
      <c r="G7" s="1">
        <v>0</v>
      </c>
      <c r="H7" s="1">
        <v>3</v>
      </c>
      <c r="I7" s="1">
        <v>1</v>
      </c>
      <c r="J7" s="1">
        <f t="shared" si="0"/>
        <v>4</v>
      </c>
      <c r="K7" s="2">
        <f>(123/40)</f>
        <v>3.0750000000000002</v>
      </c>
    </row>
    <row r="8" spans="1:13" ht="20.25">
      <c r="A8" s="1" t="s">
        <v>20</v>
      </c>
      <c r="B8" s="10">
        <v>11214</v>
      </c>
      <c r="C8" s="1">
        <v>61</v>
      </c>
      <c r="D8" s="1">
        <v>6</v>
      </c>
      <c r="E8" s="1">
        <v>2</v>
      </c>
      <c r="F8" s="1">
        <v>0</v>
      </c>
      <c r="G8" s="1">
        <v>0</v>
      </c>
      <c r="H8" s="1">
        <v>3</v>
      </c>
      <c r="I8" s="1">
        <v>3</v>
      </c>
      <c r="J8" s="1">
        <f t="shared" si="0"/>
        <v>6</v>
      </c>
      <c r="K8" s="2">
        <f>(172/40)</f>
        <v>4.3</v>
      </c>
    </row>
    <row r="9" spans="1:13" ht="20.25">
      <c r="A9" s="1" t="s">
        <v>21</v>
      </c>
      <c r="B9" s="10">
        <v>9780</v>
      </c>
      <c r="C9" s="1">
        <v>58</v>
      </c>
      <c r="D9" s="1">
        <v>6</v>
      </c>
      <c r="E9" s="1">
        <v>2</v>
      </c>
      <c r="F9" s="1">
        <v>0</v>
      </c>
      <c r="G9" s="1">
        <v>0</v>
      </c>
      <c r="H9" s="1">
        <v>4</v>
      </c>
      <c r="I9" s="1">
        <v>1</v>
      </c>
      <c r="J9" s="1">
        <f t="shared" si="0"/>
        <v>5</v>
      </c>
      <c r="K9" s="2">
        <f>(104/40)</f>
        <v>2.6</v>
      </c>
    </row>
    <row r="10" spans="1:13" ht="20.25">
      <c r="A10" s="1" t="s">
        <v>22</v>
      </c>
      <c r="B10" s="10">
        <v>12497</v>
      </c>
      <c r="C10" s="1">
        <v>70</v>
      </c>
      <c r="D10" s="1">
        <v>6</v>
      </c>
      <c r="E10" s="1">
        <v>3</v>
      </c>
      <c r="F10" s="1">
        <v>0</v>
      </c>
      <c r="G10" s="1">
        <v>1</v>
      </c>
      <c r="H10" s="1">
        <v>5</v>
      </c>
      <c r="I10" s="1">
        <v>2</v>
      </c>
      <c r="J10" s="1">
        <f t="shared" si="0"/>
        <v>7</v>
      </c>
      <c r="K10" s="2">
        <f>(120/40)</f>
        <v>3</v>
      </c>
    </row>
    <row r="11" spans="1:13" ht="20.25">
      <c r="A11" s="1" t="s">
        <v>23</v>
      </c>
      <c r="B11" s="10">
        <v>14587</v>
      </c>
      <c r="C11" s="1">
        <v>50</v>
      </c>
      <c r="D11" s="1">
        <v>6</v>
      </c>
      <c r="E11" s="1">
        <v>2</v>
      </c>
      <c r="F11" s="1">
        <v>0</v>
      </c>
      <c r="G11" s="1">
        <v>0</v>
      </c>
      <c r="H11" s="1">
        <v>2</v>
      </c>
      <c r="I11" s="1">
        <v>4</v>
      </c>
      <c r="J11" s="1">
        <f t="shared" si="0"/>
        <v>6</v>
      </c>
      <c r="K11" s="2">
        <f>(138/40)</f>
        <v>3.45</v>
      </c>
    </row>
    <row r="12" spans="1:13" ht="19.5" customHeight="1">
      <c r="A12" s="1" t="s">
        <v>24</v>
      </c>
      <c r="B12" s="10">
        <v>12627</v>
      </c>
      <c r="C12" s="1">
        <v>53</v>
      </c>
      <c r="D12" s="1">
        <v>5</v>
      </c>
      <c r="E12" s="1">
        <v>2</v>
      </c>
      <c r="F12" s="1">
        <v>0</v>
      </c>
      <c r="G12" s="1">
        <v>0</v>
      </c>
      <c r="H12" s="1">
        <v>4</v>
      </c>
      <c r="I12" s="1">
        <v>0</v>
      </c>
      <c r="J12" s="1">
        <f t="shared" si="0"/>
        <v>4</v>
      </c>
      <c r="K12" s="2">
        <f>(57/40)</f>
        <v>1.425</v>
      </c>
    </row>
    <row r="13" spans="1:13" s="13" customFormat="1" ht="13.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2"/>
      <c r="M13" s="14"/>
    </row>
    <row r="14" spans="1:13" ht="20.25">
      <c r="A14" s="4" t="s">
        <v>25</v>
      </c>
      <c r="B14" s="1"/>
      <c r="C14" s="1"/>
      <c r="D14" s="1"/>
      <c r="E14" s="1"/>
      <c r="F14" s="1"/>
      <c r="G14" s="1"/>
      <c r="H14" s="1"/>
      <c r="I14" s="1"/>
      <c r="J14" s="1"/>
      <c r="K14" s="2"/>
    </row>
    <row r="15" spans="1:13" ht="20.25">
      <c r="A15" s="1" t="s">
        <v>26</v>
      </c>
      <c r="B15" s="10">
        <v>31094</v>
      </c>
      <c r="C15" s="1">
        <v>46</v>
      </c>
      <c r="D15" s="1">
        <v>6</v>
      </c>
      <c r="E15" s="1">
        <v>1</v>
      </c>
      <c r="F15" s="1">
        <v>0</v>
      </c>
      <c r="G15" s="1">
        <v>1</v>
      </c>
      <c r="H15" s="1">
        <v>5</v>
      </c>
      <c r="I15" s="1">
        <v>6</v>
      </c>
      <c r="J15" s="1">
        <f t="shared" ref="J15:J23" si="1">H15+I15</f>
        <v>11</v>
      </c>
      <c r="K15" s="2">
        <f>(354/40)</f>
        <v>8.85</v>
      </c>
    </row>
    <row r="16" spans="1:13" ht="20.25">
      <c r="A16" s="1" t="s">
        <v>27</v>
      </c>
      <c r="B16" s="10">
        <v>22450</v>
      </c>
      <c r="C16" s="1">
        <v>43</v>
      </c>
      <c r="D16" s="1">
        <v>6</v>
      </c>
      <c r="E16" s="1">
        <v>1</v>
      </c>
      <c r="F16" s="1">
        <v>0</v>
      </c>
      <c r="G16" s="1">
        <v>1</v>
      </c>
      <c r="H16" s="1">
        <v>4</v>
      </c>
      <c r="I16" s="1">
        <v>4</v>
      </c>
      <c r="J16" s="1">
        <f t="shared" si="1"/>
        <v>8</v>
      </c>
      <c r="K16" s="2">
        <v>8</v>
      </c>
    </row>
    <row r="17" spans="1:13" ht="20.25">
      <c r="A17" s="1" t="s">
        <v>28</v>
      </c>
      <c r="B17" s="10">
        <v>32228</v>
      </c>
      <c r="C17" s="1">
        <v>149</v>
      </c>
      <c r="D17" s="1">
        <v>6</v>
      </c>
      <c r="E17" s="1">
        <v>5</v>
      </c>
      <c r="F17" s="1">
        <v>0</v>
      </c>
      <c r="G17" s="1">
        <v>1</v>
      </c>
      <c r="H17" s="1">
        <v>6</v>
      </c>
      <c r="I17" s="1">
        <v>5</v>
      </c>
      <c r="J17" s="1">
        <f t="shared" si="1"/>
        <v>11</v>
      </c>
      <c r="K17" s="2">
        <f>(360/40)</f>
        <v>9</v>
      </c>
    </row>
    <row r="18" spans="1:13" ht="20.25">
      <c r="A18" s="1" t="s">
        <v>29</v>
      </c>
      <c r="B18" s="10">
        <v>32323</v>
      </c>
      <c r="C18" s="1">
        <v>93</v>
      </c>
      <c r="D18" s="1">
        <v>6</v>
      </c>
      <c r="E18" s="1">
        <v>3</v>
      </c>
      <c r="F18" s="1">
        <v>0</v>
      </c>
      <c r="G18" s="1">
        <v>1</v>
      </c>
      <c r="H18" s="1">
        <v>3</v>
      </c>
      <c r="I18" s="1">
        <v>8</v>
      </c>
      <c r="J18" s="1">
        <f t="shared" si="1"/>
        <v>11</v>
      </c>
      <c r="K18" s="2">
        <f>(241/40)</f>
        <v>6.0250000000000004</v>
      </c>
    </row>
    <row r="19" spans="1:13" ht="20.25">
      <c r="A19" s="1" t="s">
        <v>30</v>
      </c>
      <c r="B19" s="10">
        <v>27639</v>
      </c>
      <c r="C19" s="1">
        <v>47</v>
      </c>
      <c r="D19" s="1">
        <v>6</v>
      </c>
      <c r="E19" s="1">
        <v>1</v>
      </c>
      <c r="F19" s="1">
        <v>0</v>
      </c>
      <c r="G19" s="1">
        <v>1</v>
      </c>
      <c r="H19" s="1">
        <v>2</v>
      </c>
      <c r="I19" s="1">
        <v>5</v>
      </c>
      <c r="J19" s="1">
        <f t="shared" si="1"/>
        <v>7</v>
      </c>
      <c r="K19" s="2">
        <f>(220/40)</f>
        <v>5.5</v>
      </c>
    </row>
    <row r="20" spans="1:13" ht="20.25">
      <c r="A20" s="1" t="s">
        <v>31</v>
      </c>
      <c r="B20" s="10">
        <v>33386</v>
      </c>
      <c r="C20" s="1">
        <v>95.5</v>
      </c>
      <c r="D20" s="1">
        <v>6</v>
      </c>
      <c r="E20" s="1">
        <v>2</v>
      </c>
      <c r="F20" s="1">
        <v>0</v>
      </c>
      <c r="G20" s="1">
        <v>1</v>
      </c>
      <c r="H20" s="1">
        <v>6</v>
      </c>
      <c r="I20" s="1">
        <v>8</v>
      </c>
      <c r="J20" s="1">
        <f t="shared" si="1"/>
        <v>14</v>
      </c>
      <c r="K20" s="2">
        <f>(374/40)</f>
        <v>9.35</v>
      </c>
    </row>
    <row r="21" spans="1:13" ht="20.25">
      <c r="A21" s="1" t="s">
        <v>32</v>
      </c>
      <c r="B21" s="10">
        <v>33257</v>
      </c>
      <c r="C21" s="1">
        <v>123</v>
      </c>
      <c r="D21" s="1">
        <v>6</v>
      </c>
      <c r="E21" s="1">
        <v>5</v>
      </c>
      <c r="F21" s="1">
        <v>0</v>
      </c>
      <c r="G21" s="1">
        <v>1</v>
      </c>
      <c r="H21" s="1">
        <v>3</v>
      </c>
      <c r="I21" s="1">
        <v>10</v>
      </c>
      <c r="J21" s="1">
        <f t="shared" si="1"/>
        <v>13</v>
      </c>
      <c r="K21" s="2">
        <f>(426/40)</f>
        <v>10.65</v>
      </c>
    </row>
    <row r="22" spans="1:13" ht="20.25">
      <c r="A22" s="1" t="s">
        <v>33</v>
      </c>
      <c r="B22" s="10">
        <v>24121</v>
      </c>
      <c r="C22" s="1">
        <v>73</v>
      </c>
      <c r="D22" s="1">
        <v>6</v>
      </c>
      <c r="E22" s="1">
        <v>2</v>
      </c>
      <c r="F22" s="1">
        <v>0</v>
      </c>
      <c r="G22" s="1">
        <v>0</v>
      </c>
      <c r="H22" s="1">
        <v>5</v>
      </c>
      <c r="I22" s="1">
        <v>3</v>
      </c>
      <c r="J22" s="1">
        <f t="shared" si="1"/>
        <v>8</v>
      </c>
      <c r="K22" s="2">
        <f>(204/40)</f>
        <v>5.0999999999999996</v>
      </c>
    </row>
    <row r="23" spans="1:13" ht="24" customHeight="1">
      <c r="A23" s="1" t="s">
        <v>34</v>
      </c>
      <c r="B23" s="10">
        <v>20637</v>
      </c>
      <c r="C23" s="1">
        <v>49</v>
      </c>
      <c r="D23" s="1">
        <v>6</v>
      </c>
      <c r="E23" s="1">
        <v>1</v>
      </c>
      <c r="F23" s="1">
        <v>0</v>
      </c>
      <c r="G23" s="1">
        <v>1</v>
      </c>
      <c r="H23" s="1">
        <v>1</v>
      </c>
      <c r="I23" s="1">
        <v>7</v>
      </c>
      <c r="J23" s="1">
        <f t="shared" si="1"/>
        <v>8</v>
      </c>
      <c r="K23" s="2">
        <f>(206/40)</f>
        <v>5.15</v>
      </c>
    </row>
    <row r="24" spans="1:13" s="13" customFormat="1" ht="13.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2"/>
      <c r="M24" s="14"/>
    </row>
    <row r="25" spans="1:13" ht="20.25">
      <c r="A25" s="4" t="s">
        <v>35</v>
      </c>
      <c r="B25" s="1"/>
      <c r="C25" s="1"/>
      <c r="D25" s="1"/>
      <c r="E25" s="1"/>
      <c r="F25" s="1"/>
      <c r="G25" s="1"/>
      <c r="H25" s="1"/>
      <c r="I25" s="1"/>
      <c r="J25" s="1"/>
      <c r="K25" s="2"/>
    </row>
    <row r="26" spans="1:13" ht="20.25">
      <c r="A26" s="1" t="s">
        <v>36</v>
      </c>
      <c r="B26" s="10">
        <v>39826</v>
      </c>
      <c r="C26" s="1">
        <v>175</v>
      </c>
      <c r="D26" s="1">
        <v>6</v>
      </c>
      <c r="E26" s="1">
        <v>10</v>
      </c>
      <c r="F26" s="1">
        <v>0</v>
      </c>
      <c r="G26" s="1">
        <v>1</v>
      </c>
      <c r="H26" s="1">
        <v>15</v>
      </c>
      <c r="I26" s="1">
        <v>5</v>
      </c>
      <c r="J26" s="1">
        <f t="shared" ref="J26:J36" si="2">H26+I26</f>
        <v>20</v>
      </c>
      <c r="K26" s="2">
        <f>(548/40)</f>
        <v>13.7</v>
      </c>
    </row>
    <row r="27" spans="1:13" ht="20.25">
      <c r="A27" s="1" t="s">
        <v>37</v>
      </c>
      <c r="B27" s="10">
        <v>37277</v>
      </c>
      <c r="C27" s="1">
        <v>154</v>
      </c>
      <c r="D27" s="1">
        <v>6</v>
      </c>
      <c r="E27" s="1">
        <v>5</v>
      </c>
      <c r="F27" s="1">
        <v>0</v>
      </c>
      <c r="G27" s="1">
        <v>1</v>
      </c>
      <c r="H27" s="1">
        <v>12</v>
      </c>
      <c r="I27" s="1">
        <v>4</v>
      </c>
      <c r="J27" s="1">
        <f t="shared" si="2"/>
        <v>16</v>
      </c>
      <c r="K27" s="2">
        <f>(420/40)</f>
        <v>10.5</v>
      </c>
    </row>
    <row r="28" spans="1:13" ht="20.25">
      <c r="A28" s="1" t="s">
        <v>38</v>
      </c>
      <c r="B28" s="10">
        <v>36555</v>
      </c>
      <c r="C28" s="1">
        <v>183</v>
      </c>
      <c r="D28" s="1">
        <v>6</v>
      </c>
      <c r="E28" s="1">
        <v>8</v>
      </c>
      <c r="F28" s="1">
        <v>0</v>
      </c>
      <c r="G28" s="1">
        <v>1</v>
      </c>
      <c r="H28" s="1">
        <v>10</v>
      </c>
      <c r="I28" s="1">
        <v>6</v>
      </c>
      <c r="J28" s="1">
        <f t="shared" si="2"/>
        <v>16</v>
      </c>
      <c r="K28" s="2">
        <f>(399.5/40)</f>
        <v>9.9875000000000007</v>
      </c>
    </row>
    <row r="29" spans="1:13" ht="20.25">
      <c r="A29" s="1" t="s">
        <v>39</v>
      </c>
      <c r="B29" s="10">
        <v>36816</v>
      </c>
      <c r="C29" s="1">
        <v>105</v>
      </c>
      <c r="D29" s="1">
        <v>6</v>
      </c>
      <c r="E29" s="1">
        <v>3</v>
      </c>
      <c r="F29" s="1">
        <v>0</v>
      </c>
      <c r="G29" s="1">
        <v>3</v>
      </c>
      <c r="H29" s="1">
        <v>4</v>
      </c>
      <c r="I29" s="1">
        <v>11</v>
      </c>
      <c r="J29" s="1">
        <f t="shared" si="2"/>
        <v>15</v>
      </c>
      <c r="K29" s="2">
        <f>(430/40)</f>
        <v>10.75</v>
      </c>
    </row>
    <row r="30" spans="1:13" ht="20.25">
      <c r="A30" s="1" t="s">
        <v>40</v>
      </c>
      <c r="B30" s="10">
        <v>41518</v>
      </c>
      <c r="C30" s="1">
        <v>180</v>
      </c>
      <c r="D30" s="1">
        <v>6</v>
      </c>
      <c r="E30" s="1">
        <v>4</v>
      </c>
      <c r="F30" s="1">
        <v>0</v>
      </c>
      <c r="G30" s="1">
        <v>4</v>
      </c>
      <c r="H30" s="1">
        <v>15</v>
      </c>
      <c r="I30" s="1">
        <v>17</v>
      </c>
      <c r="J30" s="1">
        <f t="shared" si="2"/>
        <v>32</v>
      </c>
      <c r="K30" s="2">
        <f>(1060/40)</f>
        <v>26.5</v>
      </c>
    </row>
    <row r="31" spans="1:13" ht="20.25">
      <c r="A31" s="1" t="s">
        <v>41</v>
      </c>
      <c r="B31" s="10">
        <v>42699</v>
      </c>
      <c r="C31" s="1">
        <v>135</v>
      </c>
      <c r="D31" s="1">
        <v>6</v>
      </c>
      <c r="E31" s="1">
        <v>3</v>
      </c>
      <c r="F31" s="1">
        <v>0</v>
      </c>
      <c r="G31" s="1">
        <v>1</v>
      </c>
      <c r="H31" s="1">
        <v>2</v>
      </c>
      <c r="I31" s="1">
        <v>14</v>
      </c>
      <c r="J31" s="1">
        <f t="shared" si="2"/>
        <v>16</v>
      </c>
      <c r="K31" s="2">
        <f>(477/40)</f>
        <v>11.925000000000001</v>
      </c>
    </row>
    <row r="32" spans="1:13" ht="20.25">
      <c r="A32" s="1" t="s">
        <v>42</v>
      </c>
      <c r="B32" s="10">
        <v>38127</v>
      </c>
      <c r="C32" s="1">
        <v>138</v>
      </c>
      <c r="D32" s="1">
        <v>6</v>
      </c>
      <c r="E32" s="1">
        <v>3</v>
      </c>
      <c r="F32" s="1">
        <v>0</v>
      </c>
      <c r="G32" s="1">
        <v>1</v>
      </c>
      <c r="H32" s="1">
        <v>11</v>
      </c>
      <c r="I32" s="1">
        <v>0</v>
      </c>
      <c r="J32" s="1">
        <f t="shared" si="2"/>
        <v>11</v>
      </c>
      <c r="K32" s="2">
        <f>(386/40)</f>
        <v>9.65</v>
      </c>
    </row>
    <row r="33" spans="1:13" ht="20.25">
      <c r="A33" s="1" t="s">
        <v>43</v>
      </c>
      <c r="B33" s="10">
        <v>47969</v>
      </c>
      <c r="C33" s="1">
        <v>86</v>
      </c>
      <c r="D33" s="1">
        <v>6</v>
      </c>
      <c r="E33" s="1">
        <v>2</v>
      </c>
      <c r="F33" s="1">
        <v>0</v>
      </c>
      <c r="G33" s="1">
        <v>3</v>
      </c>
      <c r="H33" s="1">
        <v>9</v>
      </c>
      <c r="I33" s="1">
        <v>9</v>
      </c>
      <c r="J33" s="1">
        <f t="shared" si="2"/>
        <v>18</v>
      </c>
      <c r="K33" s="2">
        <f>(534/40)</f>
        <v>13.35</v>
      </c>
    </row>
    <row r="34" spans="1:13" ht="20.25">
      <c r="A34" s="1" t="s">
        <v>44</v>
      </c>
      <c r="B34" s="10">
        <v>40308</v>
      </c>
      <c r="C34" s="1">
        <v>138</v>
      </c>
      <c r="D34" s="1">
        <v>6</v>
      </c>
      <c r="E34" s="1">
        <v>3</v>
      </c>
      <c r="F34" s="1">
        <v>0</v>
      </c>
      <c r="G34" s="1">
        <v>2</v>
      </c>
      <c r="H34" s="1">
        <v>3</v>
      </c>
      <c r="I34" s="1">
        <v>7</v>
      </c>
      <c r="J34" s="1">
        <f t="shared" si="2"/>
        <v>10</v>
      </c>
      <c r="K34" s="2">
        <f>(349/40)</f>
        <v>8.7249999999999996</v>
      </c>
    </row>
    <row r="35" spans="1:13" ht="20.25">
      <c r="A35" s="1" t="s">
        <v>45</v>
      </c>
      <c r="B35" s="10">
        <v>39765</v>
      </c>
      <c r="C35" s="1">
        <v>118</v>
      </c>
      <c r="D35" s="1">
        <v>6</v>
      </c>
      <c r="E35" s="1">
        <v>3</v>
      </c>
      <c r="F35" s="1">
        <v>0</v>
      </c>
      <c r="G35" s="1">
        <v>3</v>
      </c>
      <c r="H35" s="1">
        <v>8</v>
      </c>
      <c r="I35" s="1">
        <v>10</v>
      </c>
      <c r="J35" s="1">
        <f t="shared" si="2"/>
        <v>18</v>
      </c>
      <c r="K35" s="2">
        <f>(401/40)</f>
        <v>10.025</v>
      </c>
    </row>
    <row r="36" spans="1:13" ht="20.25">
      <c r="A36" s="1" t="s">
        <v>46</v>
      </c>
      <c r="B36" s="10">
        <v>49148</v>
      </c>
      <c r="C36" s="1">
        <v>60</v>
      </c>
      <c r="D36" s="1">
        <v>6</v>
      </c>
      <c r="E36" s="1">
        <v>1</v>
      </c>
      <c r="F36" s="1">
        <v>0</v>
      </c>
      <c r="G36" s="1">
        <v>4</v>
      </c>
      <c r="H36" s="1">
        <v>6</v>
      </c>
      <c r="I36" s="1">
        <v>10</v>
      </c>
      <c r="J36" s="1">
        <f t="shared" si="2"/>
        <v>16</v>
      </c>
      <c r="K36" s="2">
        <f>(495/40)</f>
        <v>12.375</v>
      </c>
    </row>
    <row r="37" spans="1:13" s="13" customFormat="1" ht="13.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2"/>
      <c r="M37" s="14"/>
    </row>
    <row r="38" spans="1:13" ht="20.25">
      <c r="A38" s="4" t="s">
        <v>47</v>
      </c>
      <c r="B38" s="1"/>
      <c r="C38" s="1"/>
      <c r="D38" s="1"/>
      <c r="E38" s="1"/>
      <c r="F38" s="1"/>
      <c r="G38" s="1"/>
      <c r="H38" s="1"/>
      <c r="I38" s="1"/>
      <c r="J38" s="1"/>
      <c r="K38" s="2"/>
    </row>
    <row r="39" spans="1:13" ht="20.25">
      <c r="A39" s="1" t="s">
        <v>48</v>
      </c>
      <c r="B39" s="10">
        <v>60527</v>
      </c>
      <c r="C39" s="1">
        <v>94</v>
      </c>
      <c r="D39" s="1">
        <v>6</v>
      </c>
      <c r="E39" s="1">
        <v>4</v>
      </c>
      <c r="F39" s="1">
        <v>0</v>
      </c>
      <c r="G39" s="1">
        <v>2</v>
      </c>
      <c r="H39" s="1">
        <v>12</v>
      </c>
      <c r="I39" s="1">
        <v>10</v>
      </c>
      <c r="J39" s="1">
        <f t="shared" ref="J39:J44" si="3">H39+I39</f>
        <v>22</v>
      </c>
      <c r="K39" s="2">
        <f>(649/40)</f>
        <v>16.225000000000001</v>
      </c>
    </row>
    <row r="40" spans="1:13" ht="20.25">
      <c r="A40" s="1" t="s">
        <v>49</v>
      </c>
      <c r="B40" s="10">
        <v>58697</v>
      </c>
      <c r="C40" s="1">
        <v>220</v>
      </c>
      <c r="D40" s="1">
        <v>6</v>
      </c>
      <c r="E40" s="1">
        <v>8</v>
      </c>
      <c r="F40" s="1">
        <v>0</v>
      </c>
      <c r="G40" s="1">
        <v>3</v>
      </c>
      <c r="H40" s="1">
        <v>12</v>
      </c>
      <c r="I40" s="1">
        <v>0</v>
      </c>
      <c r="J40" s="1">
        <f t="shared" si="3"/>
        <v>12</v>
      </c>
      <c r="K40" s="2">
        <f>(477/40)</f>
        <v>11.925000000000001</v>
      </c>
    </row>
    <row r="41" spans="1:13" ht="20.25">
      <c r="A41" s="1" t="s">
        <v>50</v>
      </c>
      <c r="B41" s="10">
        <v>63054</v>
      </c>
      <c r="C41" s="1">
        <v>94</v>
      </c>
      <c r="D41" s="1">
        <v>6</v>
      </c>
      <c r="E41" s="1">
        <v>3</v>
      </c>
      <c r="F41" s="1">
        <v>0</v>
      </c>
      <c r="G41" s="1">
        <v>2</v>
      </c>
      <c r="H41" s="1">
        <v>3</v>
      </c>
      <c r="I41" s="1">
        <v>10</v>
      </c>
      <c r="J41" s="1">
        <f t="shared" si="3"/>
        <v>13</v>
      </c>
      <c r="K41" s="2">
        <f>(454/40)</f>
        <v>11.35</v>
      </c>
    </row>
    <row r="42" spans="1:13" ht="20.25">
      <c r="A42" s="1" t="s">
        <v>51</v>
      </c>
      <c r="B42" s="10">
        <v>53331</v>
      </c>
      <c r="C42" s="1">
        <v>208</v>
      </c>
      <c r="D42" s="1">
        <v>6</v>
      </c>
      <c r="E42" s="1">
        <v>5</v>
      </c>
      <c r="F42" s="1">
        <v>0</v>
      </c>
      <c r="G42" s="1">
        <v>3</v>
      </c>
      <c r="H42" s="1">
        <v>7</v>
      </c>
      <c r="I42" s="1">
        <v>13</v>
      </c>
      <c r="J42" s="1">
        <f t="shared" si="3"/>
        <v>20</v>
      </c>
      <c r="K42" s="2">
        <f>(609/40)</f>
        <v>15.225</v>
      </c>
    </row>
    <row r="43" spans="1:13" ht="20.25">
      <c r="A43" s="1" t="s">
        <v>52</v>
      </c>
      <c r="B43" s="10">
        <v>56046</v>
      </c>
      <c r="C43" s="1">
        <v>316</v>
      </c>
      <c r="D43" s="1">
        <v>6</v>
      </c>
      <c r="E43" s="1">
        <v>12</v>
      </c>
      <c r="F43" s="1">
        <v>0</v>
      </c>
      <c r="G43" s="1">
        <v>1</v>
      </c>
      <c r="H43" s="1">
        <v>14</v>
      </c>
      <c r="I43" s="1">
        <v>6</v>
      </c>
      <c r="J43" s="1">
        <f t="shared" si="3"/>
        <v>20</v>
      </c>
      <c r="K43" s="2">
        <f>(534/40)</f>
        <v>13.35</v>
      </c>
    </row>
    <row r="44" spans="1:13" ht="20.25">
      <c r="A44" s="1" t="s">
        <v>53</v>
      </c>
      <c r="B44" s="10">
        <v>64265</v>
      </c>
      <c r="C44" s="1">
        <v>197</v>
      </c>
      <c r="D44" s="1">
        <v>6</v>
      </c>
      <c r="E44" s="1">
        <v>6</v>
      </c>
      <c r="F44" s="1">
        <v>1</v>
      </c>
      <c r="G44" s="1">
        <v>2</v>
      </c>
      <c r="H44" s="1">
        <v>10</v>
      </c>
      <c r="I44" s="1">
        <v>24</v>
      </c>
      <c r="J44" s="1">
        <f t="shared" si="3"/>
        <v>34</v>
      </c>
      <c r="K44" s="2">
        <f>(836/40)</f>
        <v>20.9</v>
      </c>
    </row>
    <row r="45" spans="1:13" s="13" customFormat="1" ht="13.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2"/>
      <c r="M45" s="14"/>
    </row>
    <row r="46" spans="1:13" ht="20.25">
      <c r="A46" s="4" t="s">
        <v>54</v>
      </c>
      <c r="B46" s="1"/>
      <c r="C46" s="1"/>
      <c r="D46" s="1"/>
      <c r="E46" s="1"/>
      <c r="F46" s="1"/>
      <c r="G46" s="1"/>
      <c r="H46" s="1"/>
      <c r="I46" s="1"/>
      <c r="J46" s="1"/>
      <c r="K46" s="2"/>
    </row>
    <row r="47" spans="1:13" ht="20.25">
      <c r="A47" s="1" t="s">
        <v>55</v>
      </c>
      <c r="B47" s="10">
        <v>74562</v>
      </c>
      <c r="C47" s="1">
        <v>208</v>
      </c>
      <c r="D47" s="1">
        <v>6</v>
      </c>
      <c r="E47" s="1">
        <v>4</v>
      </c>
      <c r="F47" s="1">
        <v>0</v>
      </c>
      <c r="G47" s="1">
        <v>8</v>
      </c>
      <c r="H47" s="1">
        <v>11</v>
      </c>
      <c r="I47" s="1">
        <v>22</v>
      </c>
      <c r="J47" s="1">
        <f>H47+I47</f>
        <v>33</v>
      </c>
      <c r="K47" s="2">
        <f>(941/40)</f>
        <v>23.524999999999999</v>
      </c>
    </row>
    <row r="48" spans="1:13" ht="20.25">
      <c r="A48" s="1" t="s">
        <v>56</v>
      </c>
      <c r="B48" s="10">
        <v>75978</v>
      </c>
      <c r="C48" s="1">
        <v>66</v>
      </c>
      <c r="D48" s="1">
        <v>6</v>
      </c>
      <c r="E48" s="1">
        <v>1</v>
      </c>
      <c r="F48" s="1">
        <v>0</v>
      </c>
      <c r="G48" s="1">
        <v>2</v>
      </c>
      <c r="H48" s="1">
        <v>6</v>
      </c>
      <c r="I48" s="1">
        <v>13</v>
      </c>
      <c r="J48" s="1">
        <f>H48+I48</f>
        <v>19</v>
      </c>
      <c r="K48" s="2">
        <f>(717.5/40)</f>
        <v>17.9375</v>
      </c>
    </row>
    <row r="49" spans="1:13" ht="20.25">
      <c r="A49" s="1" t="s">
        <v>57</v>
      </c>
      <c r="B49" s="10">
        <v>66027</v>
      </c>
      <c r="C49" s="1">
        <v>251</v>
      </c>
      <c r="D49" s="1">
        <v>6</v>
      </c>
      <c r="E49" s="1">
        <v>9</v>
      </c>
      <c r="F49" s="1">
        <v>0</v>
      </c>
      <c r="G49" s="1">
        <v>3</v>
      </c>
      <c r="H49" s="1">
        <v>14</v>
      </c>
      <c r="I49" s="1">
        <v>9</v>
      </c>
      <c r="J49" s="1">
        <f>H49+I49</f>
        <v>23</v>
      </c>
      <c r="K49" s="2">
        <f>(674/40)</f>
        <v>16.850000000000001</v>
      </c>
    </row>
    <row r="50" spans="1:13" ht="20.25">
      <c r="A50" s="1" t="s">
        <v>58</v>
      </c>
      <c r="B50" s="10">
        <v>74927</v>
      </c>
      <c r="C50" s="1">
        <v>109</v>
      </c>
      <c r="D50" s="1">
        <v>6</v>
      </c>
      <c r="E50" s="1">
        <v>2</v>
      </c>
      <c r="F50" s="1">
        <v>0</v>
      </c>
      <c r="G50" s="1">
        <v>5</v>
      </c>
      <c r="H50" s="1">
        <v>35</v>
      </c>
      <c r="I50" s="1">
        <v>1</v>
      </c>
      <c r="J50" s="1">
        <f>H50+I50</f>
        <v>36</v>
      </c>
      <c r="K50" s="2">
        <f>(1100/40)</f>
        <v>27.5</v>
      </c>
    </row>
    <row r="51" spans="1:13" ht="20.25">
      <c r="A51" s="1" t="s">
        <v>59</v>
      </c>
      <c r="B51" s="10">
        <v>79886</v>
      </c>
      <c r="C51" s="1">
        <v>327</v>
      </c>
      <c r="D51" s="1">
        <v>6</v>
      </c>
      <c r="E51" s="1">
        <v>10</v>
      </c>
      <c r="F51" s="1">
        <v>0</v>
      </c>
      <c r="G51" s="1">
        <v>3</v>
      </c>
      <c r="H51" s="1">
        <v>15</v>
      </c>
      <c r="I51" s="1">
        <v>15</v>
      </c>
      <c r="J51" s="1">
        <f>H51+I51</f>
        <v>30</v>
      </c>
      <c r="K51" s="2">
        <f>(828/40)</f>
        <v>20.7</v>
      </c>
    </row>
    <row r="52" spans="1:13" s="13" customFormat="1" ht="13.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2"/>
      <c r="M52" s="14"/>
    </row>
    <row r="53" spans="1:13" ht="20.25">
      <c r="A53" s="4" t="s">
        <v>60</v>
      </c>
      <c r="B53" s="1"/>
      <c r="C53" s="1"/>
      <c r="D53" s="1"/>
      <c r="E53" s="1"/>
      <c r="F53" s="1"/>
      <c r="G53" s="1"/>
      <c r="H53" s="1"/>
      <c r="I53" s="1"/>
      <c r="J53" s="1"/>
      <c r="K53" s="2"/>
    </row>
    <row r="54" spans="1:13" ht="20.25">
      <c r="A54" s="1" t="s">
        <v>61</v>
      </c>
      <c r="B54" s="10">
        <v>96296</v>
      </c>
      <c r="C54" s="1">
        <v>106</v>
      </c>
      <c r="D54" s="1">
        <v>6</v>
      </c>
      <c r="E54" s="1">
        <v>2</v>
      </c>
      <c r="F54" s="1">
        <v>1</v>
      </c>
      <c r="G54" s="1">
        <v>3</v>
      </c>
      <c r="H54" s="1">
        <v>12</v>
      </c>
      <c r="I54" s="1">
        <v>19</v>
      </c>
      <c r="J54" s="1">
        <f>H54+I54</f>
        <v>31</v>
      </c>
      <c r="K54" s="2">
        <f>(1100/40)</f>
        <v>27.5</v>
      </c>
    </row>
    <row r="55" spans="1:13" ht="20.25">
      <c r="A55" s="1" t="s">
        <v>62</v>
      </c>
      <c r="B55" s="10">
        <v>91149</v>
      </c>
      <c r="C55" s="1">
        <v>468.5</v>
      </c>
      <c r="D55" s="1">
        <v>6</v>
      </c>
      <c r="E55" s="1">
        <v>13</v>
      </c>
      <c r="F55" s="1">
        <v>0</v>
      </c>
      <c r="G55" s="1">
        <v>2</v>
      </c>
      <c r="H55" s="1">
        <v>15</v>
      </c>
      <c r="I55" s="1">
        <v>28</v>
      </c>
      <c r="J55" s="1">
        <f>H55+I55</f>
        <v>43</v>
      </c>
      <c r="K55" s="2">
        <f>(1377/40)</f>
        <v>34.424999999999997</v>
      </c>
    </row>
    <row r="56" spans="1:13" ht="20.25">
      <c r="A56" s="1" t="s">
        <v>63</v>
      </c>
      <c r="B56" s="10">
        <v>97388</v>
      </c>
      <c r="C56" s="1">
        <v>429</v>
      </c>
      <c r="D56" s="1">
        <v>6</v>
      </c>
      <c r="E56" s="1">
        <v>13</v>
      </c>
      <c r="F56" s="1">
        <v>0</v>
      </c>
      <c r="G56" s="1">
        <v>4</v>
      </c>
      <c r="H56" s="1">
        <v>17</v>
      </c>
      <c r="I56" s="1">
        <v>8</v>
      </c>
      <c r="J56" s="1">
        <f>H56+I56</f>
        <v>25</v>
      </c>
      <c r="K56" s="2">
        <f>(802/40)</f>
        <v>20.05</v>
      </c>
    </row>
    <row r="57" spans="1:13" s="13" customFormat="1" ht="13.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2"/>
      <c r="M57" s="14"/>
    </row>
    <row r="58" spans="1:13" ht="20.25">
      <c r="A58" s="4" t="s">
        <v>64</v>
      </c>
      <c r="B58" s="1"/>
      <c r="C58" s="1"/>
      <c r="D58" s="1"/>
      <c r="E58" s="1"/>
      <c r="F58" s="1"/>
      <c r="G58" s="1"/>
      <c r="H58" s="1"/>
      <c r="I58" s="1"/>
      <c r="J58" s="1"/>
      <c r="K58" s="2"/>
    </row>
    <row r="59" spans="1:13" ht="20.25">
      <c r="A59" s="1" t="s">
        <v>65</v>
      </c>
      <c r="B59" s="10">
        <v>178065</v>
      </c>
      <c r="C59" s="1">
        <v>699</v>
      </c>
      <c r="D59" s="1">
        <v>6</v>
      </c>
      <c r="E59" s="1">
        <v>21</v>
      </c>
      <c r="F59" s="1">
        <v>0</v>
      </c>
      <c r="G59" s="1">
        <v>5</v>
      </c>
      <c r="H59" s="1">
        <v>23</v>
      </c>
      <c r="I59" s="1">
        <v>69</v>
      </c>
      <c r="J59" s="1">
        <f>H59+I59</f>
        <v>92</v>
      </c>
      <c r="K59" s="2">
        <f>2491/40</f>
        <v>62.274999999999999</v>
      </c>
    </row>
    <row r="60" spans="1:13" ht="20.25">
      <c r="A60" s="1" t="s">
        <v>66</v>
      </c>
      <c r="B60" s="10">
        <v>203310</v>
      </c>
      <c r="C60" s="1">
        <v>579</v>
      </c>
      <c r="D60" s="1">
        <v>7</v>
      </c>
      <c r="E60" s="1">
        <v>13</v>
      </c>
      <c r="F60" s="1">
        <v>0</v>
      </c>
      <c r="G60" s="1">
        <v>17</v>
      </c>
      <c r="H60" s="1">
        <v>19</v>
      </c>
      <c r="I60" s="1">
        <v>102</v>
      </c>
      <c r="J60" s="1">
        <f>H60+I60</f>
        <v>121</v>
      </c>
      <c r="K60" s="2">
        <f>(3201/40)</f>
        <v>80.025000000000006</v>
      </c>
    </row>
    <row r="61" spans="1:13" ht="20.25">
      <c r="A61" s="1" t="s">
        <v>67</v>
      </c>
      <c r="B61" s="10">
        <v>178567</v>
      </c>
      <c r="C61" s="1">
        <v>422</v>
      </c>
      <c r="D61" s="1">
        <v>6</v>
      </c>
      <c r="E61" s="1">
        <v>8</v>
      </c>
      <c r="F61" s="1">
        <v>0</v>
      </c>
      <c r="G61" s="1">
        <v>7</v>
      </c>
      <c r="H61" s="1">
        <v>17</v>
      </c>
      <c r="I61" s="1">
        <v>55</v>
      </c>
      <c r="J61" s="1">
        <f>H61+I61</f>
        <v>72</v>
      </c>
      <c r="K61" s="2">
        <f>(2594/40)</f>
        <v>64.849999999999994</v>
      </c>
    </row>
    <row r="62" spans="1:13" ht="20.25">
      <c r="A62" s="1" t="s">
        <v>68</v>
      </c>
      <c r="B62" s="10">
        <v>153395</v>
      </c>
      <c r="C62" s="1">
        <v>455</v>
      </c>
      <c r="D62" s="1">
        <v>6</v>
      </c>
      <c r="E62" s="1">
        <v>8</v>
      </c>
      <c r="F62" s="1">
        <v>0</v>
      </c>
      <c r="G62" s="1">
        <v>12</v>
      </c>
      <c r="H62" s="1">
        <v>13</v>
      </c>
      <c r="I62" s="1">
        <v>106</v>
      </c>
      <c r="J62" s="1">
        <f>H62+I62</f>
        <v>119</v>
      </c>
      <c r="K62" s="2">
        <f>(2812/40)</f>
        <v>70.3</v>
      </c>
    </row>
    <row r="63" spans="1:13" ht="20.25">
      <c r="A63" s="1" t="s">
        <v>69</v>
      </c>
      <c r="B63" s="10">
        <v>245737</v>
      </c>
      <c r="C63" s="1">
        <v>698</v>
      </c>
      <c r="D63" s="1">
        <v>7</v>
      </c>
      <c r="E63" s="1">
        <v>15</v>
      </c>
      <c r="F63" s="1">
        <v>0</v>
      </c>
      <c r="G63" s="1">
        <v>10</v>
      </c>
      <c r="H63" s="1">
        <v>10</v>
      </c>
      <c r="I63" s="1">
        <v>116</v>
      </c>
      <c r="J63" s="1">
        <f>H63+I63</f>
        <v>126</v>
      </c>
      <c r="K63" s="2">
        <f>(3307/40)</f>
        <v>82.674999999999997</v>
      </c>
    </row>
    <row r="64" spans="1:13" s="13" customFormat="1" ht="13.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2"/>
      <c r="M64" s="14"/>
    </row>
    <row r="65" spans="1:13" ht="20.25">
      <c r="A65" s="4" t="s">
        <v>70</v>
      </c>
      <c r="B65" s="1"/>
      <c r="C65" s="1"/>
      <c r="D65" s="1"/>
      <c r="E65" s="1"/>
      <c r="F65" s="1"/>
      <c r="G65" s="1"/>
      <c r="H65" s="1"/>
      <c r="I65" s="1"/>
      <c r="J65" s="1"/>
      <c r="K65" s="2"/>
    </row>
    <row r="66" spans="1:13" ht="20.25">
      <c r="A66" s="1" t="s">
        <v>71</v>
      </c>
      <c r="B66" s="10">
        <v>3677</v>
      </c>
      <c r="C66" s="1">
        <v>40</v>
      </c>
      <c r="D66" s="1">
        <v>6</v>
      </c>
      <c r="E66" s="1">
        <v>1</v>
      </c>
      <c r="F66" s="1">
        <v>0</v>
      </c>
      <c r="G66" s="1">
        <v>1</v>
      </c>
      <c r="H66" s="1">
        <v>1</v>
      </c>
      <c r="I66" s="1">
        <v>3</v>
      </c>
      <c r="J66" s="1">
        <f>H66+I66</f>
        <v>4</v>
      </c>
      <c r="K66" s="2">
        <f>(91/40)</f>
        <v>2.2749999999999999</v>
      </c>
    </row>
    <row r="67" spans="1:13" ht="20.25">
      <c r="A67" s="1" t="s">
        <v>72</v>
      </c>
      <c r="B67" s="10">
        <v>16766</v>
      </c>
      <c r="C67" s="1">
        <v>54</v>
      </c>
      <c r="D67" s="1">
        <v>6</v>
      </c>
      <c r="E67" s="1">
        <v>1</v>
      </c>
      <c r="F67" s="1">
        <v>0</v>
      </c>
      <c r="G67" s="1">
        <v>1</v>
      </c>
      <c r="H67" s="1">
        <v>8</v>
      </c>
      <c r="I67" s="1">
        <v>1</v>
      </c>
      <c r="J67" s="1">
        <f>H67+I67</f>
        <v>9</v>
      </c>
      <c r="K67" s="2">
        <f>(237/40)</f>
        <v>5.9249999999999998</v>
      </c>
    </row>
    <row r="68" spans="1:13" ht="20.25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</row>
    <row r="69" spans="1:13" s="17" customFormat="1" ht="20.25">
      <c r="A69" s="4" t="s">
        <v>73</v>
      </c>
      <c r="B69" s="15">
        <v>2768682</v>
      </c>
      <c r="C69" s="15">
        <f t="shared" ref="C69:I69" si="4">SUM(C5:C68)</f>
        <v>8715</v>
      </c>
      <c r="D69" s="15">
        <f t="shared" si="4"/>
        <v>294</v>
      </c>
      <c r="E69" s="15">
        <f t="shared" si="4"/>
        <v>241</v>
      </c>
      <c r="F69" s="15">
        <f t="shared" si="4"/>
        <v>2</v>
      </c>
      <c r="G69" s="15">
        <f t="shared" si="4"/>
        <v>130</v>
      </c>
      <c r="H69" s="15">
        <f t="shared" si="4"/>
        <v>431</v>
      </c>
      <c r="I69" s="15">
        <f t="shared" si="4"/>
        <v>791</v>
      </c>
      <c r="J69" s="15">
        <f>H69+I69</f>
        <v>1222</v>
      </c>
      <c r="K69" s="16">
        <f>SUM(K5:K68)</f>
        <v>874.39999999999986</v>
      </c>
      <c r="M69" s="18"/>
    </row>
    <row r="70" spans="1:13" ht="18">
      <c r="A70" s="7"/>
      <c r="B70" s="7"/>
      <c r="C70" s="7"/>
      <c r="D70" s="7"/>
      <c r="E70" s="7"/>
      <c r="F70" s="7"/>
      <c r="G70" s="7"/>
      <c r="H70" s="7"/>
      <c r="I70" s="7"/>
      <c r="J70" s="7"/>
      <c r="K70" s="19"/>
    </row>
    <row r="71" spans="1:13" ht="15">
      <c r="A71" s="20" t="s">
        <v>74</v>
      </c>
      <c r="B71" s="21"/>
      <c r="C71" s="21"/>
      <c r="D71" s="21"/>
      <c r="E71" s="21"/>
      <c r="F71" s="21"/>
      <c r="G71" s="21"/>
      <c r="H71" s="21"/>
      <c r="I71" s="21"/>
      <c r="J71" s="21"/>
      <c r="K71" s="22"/>
    </row>
  </sheetData>
  <mergeCells count="1">
    <mergeCell ref="G1:J1"/>
  </mergeCells>
  <phoneticPr fontId="0" type="noConversion"/>
  <printOptions horizontalCentered="1"/>
  <pageMargins left="1" right="0.75" top="0.5" bottom="0.75" header="0.25" footer="0.5"/>
  <pageSetup scale="42" orientation="landscape" horizontalDpi="4294967293" r:id="rId1"/>
  <headerFooter alignWithMargins="0">
    <oddHeader>&amp;C&amp;"Arial,Bold"&amp;18Public Library &amp;20System Operations FY02</oddHeader>
    <oddFooter>&amp;L&amp;20Mississippi Public Library Statistics, FY02, Public Library Operations&amp;R&amp;20Page 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72"/>
  <sheetViews>
    <sheetView topLeftCell="A65" zoomScaleNormal="100" workbookViewId="0">
      <selection activeCell="A70" sqref="A70"/>
    </sheetView>
  </sheetViews>
  <sheetFormatPr defaultRowHeight="12.75"/>
  <cols>
    <col min="1" max="1" width="85.140625" customWidth="1"/>
    <col min="2" max="2" width="24.7109375" style="38" customWidth="1"/>
    <col min="3" max="3" width="21.28515625" style="38" customWidth="1"/>
    <col min="4" max="4" width="23" style="38" customWidth="1"/>
    <col min="5" max="5" width="15.42578125" style="39" customWidth="1"/>
    <col min="6" max="6" width="18.85546875" style="38" customWidth="1"/>
    <col min="7" max="7" width="18.42578125" style="38" customWidth="1"/>
    <col min="8" max="8" width="15.42578125" style="39" customWidth="1"/>
    <col min="9" max="9" width="19.140625" style="38" customWidth="1"/>
    <col min="10" max="10" width="16.5703125" style="39" customWidth="1"/>
    <col min="11" max="11" width="19.85546875" style="38" customWidth="1"/>
    <col min="12" max="12" width="15.5703125" style="39" customWidth="1"/>
    <col min="13" max="13" width="20.28515625" style="38" customWidth="1"/>
    <col min="14" max="14" width="19.42578125" style="39" customWidth="1"/>
    <col min="15" max="15" width="9.28515625" hidden="1" customWidth="1"/>
  </cols>
  <sheetData>
    <row r="1" spans="1:15" ht="20.25">
      <c r="A1" s="1"/>
      <c r="B1" s="25"/>
      <c r="C1" s="25"/>
      <c r="D1" s="25" t="s">
        <v>75</v>
      </c>
      <c r="E1" s="26" t="s">
        <v>76</v>
      </c>
      <c r="F1" s="25" t="s">
        <v>77</v>
      </c>
      <c r="G1" s="25"/>
      <c r="H1" s="26" t="s">
        <v>78</v>
      </c>
      <c r="I1" s="25"/>
      <c r="J1" s="26" t="s">
        <v>79</v>
      </c>
      <c r="K1" s="25"/>
      <c r="L1" s="26" t="s">
        <v>8</v>
      </c>
      <c r="M1" s="25" t="s">
        <v>75</v>
      </c>
      <c r="N1" s="26" t="s">
        <v>7</v>
      </c>
    </row>
    <row r="2" spans="1:15" ht="20.25">
      <c r="A2" s="4" t="s">
        <v>1</v>
      </c>
      <c r="B2" s="25"/>
      <c r="C2" s="25"/>
      <c r="D2" s="25" t="s">
        <v>80</v>
      </c>
      <c r="E2" s="26" t="s">
        <v>81</v>
      </c>
      <c r="F2" s="25" t="s">
        <v>80</v>
      </c>
      <c r="G2" s="25" t="s">
        <v>82</v>
      </c>
      <c r="H2" s="26" t="s">
        <v>81</v>
      </c>
      <c r="I2" s="25" t="s">
        <v>83</v>
      </c>
      <c r="J2" s="26" t="s">
        <v>81</v>
      </c>
      <c r="K2" s="25" t="s">
        <v>84</v>
      </c>
      <c r="L2" s="26" t="s">
        <v>81</v>
      </c>
      <c r="M2" s="25" t="s">
        <v>85</v>
      </c>
      <c r="N2" s="26" t="s">
        <v>81</v>
      </c>
    </row>
    <row r="3" spans="1:15" ht="20.25">
      <c r="A3" s="1"/>
      <c r="B3" s="25" t="s">
        <v>86</v>
      </c>
      <c r="C3" s="25" t="s">
        <v>87</v>
      </c>
      <c r="D3" s="25" t="s">
        <v>88</v>
      </c>
      <c r="E3" s="26" t="s">
        <v>89</v>
      </c>
      <c r="F3" s="25" t="s">
        <v>88</v>
      </c>
      <c r="G3" s="25" t="s">
        <v>90</v>
      </c>
      <c r="H3" s="26" t="s">
        <v>89</v>
      </c>
      <c r="I3" s="25" t="s">
        <v>90</v>
      </c>
      <c r="J3" s="26" t="s">
        <v>89</v>
      </c>
      <c r="K3" s="25" t="s">
        <v>91</v>
      </c>
      <c r="L3" s="26" t="s">
        <v>89</v>
      </c>
      <c r="M3" s="25" t="s">
        <v>91</v>
      </c>
      <c r="N3" s="26" t="s">
        <v>89</v>
      </c>
    </row>
    <row r="4" spans="1:15" ht="15.75" customHeight="1">
      <c r="A4" s="4" t="s">
        <v>16</v>
      </c>
      <c r="B4" s="27"/>
      <c r="C4" s="27"/>
      <c r="D4" s="27"/>
      <c r="E4" s="28"/>
      <c r="F4" s="27"/>
      <c r="G4" s="27"/>
      <c r="H4" s="28"/>
      <c r="I4" s="27"/>
      <c r="J4" s="28"/>
      <c r="K4" s="27"/>
      <c r="L4" s="28"/>
      <c r="M4" s="27"/>
      <c r="N4" s="28"/>
    </row>
    <row r="5" spans="1:15" ht="20.25">
      <c r="A5" s="29" t="s">
        <v>17</v>
      </c>
      <c r="B5" s="27">
        <v>0</v>
      </c>
      <c r="C5" s="27">
        <v>71125</v>
      </c>
      <c r="D5" s="27">
        <f t="shared" ref="D5:D12" si="0">SUM(B5:C5)</f>
        <v>71125</v>
      </c>
      <c r="E5" s="28">
        <f t="shared" ref="E5:E12" si="1">D5/O5</f>
        <v>8.7906315659374616</v>
      </c>
      <c r="F5" s="27">
        <v>1000</v>
      </c>
      <c r="G5" s="27">
        <v>5903</v>
      </c>
      <c r="H5" s="28">
        <f t="shared" ref="H5:H12" si="2">G5/O5</f>
        <v>0.72957607217896425</v>
      </c>
      <c r="I5" s="27">
        <v>35019</v>
      </c>
      <c r="J5" s="28">
        <f t="shared" ref="J5:J12" si="3">I5/O5</f>
        <v>4.3281423804226922</v>
      </c>
      <c r="K5" s="27">
        <v>1755</v>
      </c>
      <c r="L5" s="28">
        <f t="shared" ref="L5:L12" si="4">K5/O5</f>
        <v>0.21690767519466073</v>
      </c>
      <c r="M5" s="27">
        <f t="shared" ref="M5:M12" si="5">D5+G5+I5+K5</f>
        <v>113802</v>
      </c>
      <c r="N5" s="28">
        <f t="shared" ref="N5:N12" si="6">M5/O5</f>
        <v>14.065257693733779</v>
      </c>
      <c r="O5" s="30">
        <v>8091</v>
      </c>
    </row>
    <row r="6" spans="1:15" ht="20.25">
      <c r="A6" s="1" t="s">
        <v>18</v>
      </c>
      <c r="B6" s="27">
        <v>1650</v>
      </c>
      <c r="C6" s="27">
        <v>55772</v>
      </c>
      <c r="D6" s="27">
        <f t="shared" si="0"/>
        <v>57422</v>
      </c>
      <c r="E6" s="28">
        <f t="shared" si="1"/>
        <v>5.7612119995986752</v>
      </c>
      <c r="F6" s="27">
        <v>0</v>
      </c>
      <c r="G6" s="27">
        <v>0</v>
      </c>
      <c r="H6" s="28">
        <f t="shared" si="2"/>
        <v>0</v>
      </c>
      <c r="I6" s="27">
        <v>34830</v>
      </c>
      <c r="J6" s="28">
        <f t="shared" si="3"/>
        <v>3.4945319554529948</v>
      </c>
      <c r="K6" s="27">
        <v>4731</v>
      </c>
      <c r="L6" s="28">
        <f t="shared" si="4"/>
        <v>0.47466639911708641</v>
      </c>
      <c r="M6" s="27">
        <f t="shared" si="5"/>
        <v>96983</v>
      </c>
      <c r="N6" s="28">
        <f t="shared" si="6"/>
        <v>9.7304103541687574</v>
      </c>
      <c r="O6" s="30">
        <v>9967</v>
      </c>
    </row>
    <row r="7" spans="1:15" ht="20.25">
      <c r="A7" s="1" t="s">
        <v>19</v>
      </c>
      <c r="B7" s="27">
        <v>30500</v>
      </c>
      <c r="C7" s="27">
        <v>45000</v>
      </c>
      <c r="D7" s="27">
        <f t="shared" si="0"/>
        <v>75500</v>
      </c>
      <c r="E7" s="28">
        <f t="shared" si="1"/>
        <v>6.5260610251534272</v>
      </c>
      <c r="F7" s="27">
        <v>10000</v>
      </c>
      <c r="G7" s="27">
        <v>43</v>
      </c>
      <c r="H7" s="28">
        <f t="shared" si="2"/>
        <v>3.7168294580344021E-3</v>
      </c>
      <c r="I7" s="27">
        <v>40249</v>
      </c>
      <c r="J7" s="28">
        <f t="shared" si="3"/>
        <v>3.4790388106145733</v>
      </c>
      <c r="K7" s="27">
        <v>8887</v>
      </c>
      <c r="L7" s="28">
        <f t="shared" si="4"/>
        <v>0.76817356729190078</v>
      </c>
      <c r="M7" s="27">
        <f t="shared" si="5"/>
        <v>124679</v>
      </c>
      <c r="N7" s="28">
        <f t="shared" si="6"/>
        <v>10.776990232517935</v>
      </c>
      <c r="O7" s="30">
        <v>11569</v>
      </c>
    </row>
    <row r="8" spans="1:15" ht="20.25">
      <c r="A8" s="1" t="s">
        <v>20</v>
      </c>
      <c r="B8" s="27">
        <v>17333</v>
      </c>
      <c r="C8" s="27">
        <v>40000</v>
      </c>
      <c r="D8" s="27">
        <f t="shared" si="0"/>
        <v>57333</v>
      </c>
      <c r="E8" s="28">
        <f t="shared" si="1"/>
        <v>5.1126270733012307</v>
      </c>
      <c r="F8" s="27">
        <v>0</v>
      </c>
      <c r="G8" s="27">
        <v>7531</v>
      </c>
      <c r="H8" s="28">
        <f t="shared" si="2"/>
        <v>0.67157125022293562</v>
      </c>
      <c r="I8" s="27">
        <v>41692</v>
      </c>
      <c r="J8" s="28">
        <f t="shared" si="3"/>
        <v>3.7178526841448192</v>
      </c>
      <c r="K8" s="27">
        <v>8453</v>
      </c>
      <c r="L8" s="28">
        <f t="shared" si="4"/>
        <v>0.75378990547529878</v>
      </c>
      <c r="M8" s="27">
        <f t="shared" si="5"/>
        <v>115009</v>
      </c>
      <c r="N8" s="28">
        <f t="shared" si="6"/>
        <v>10.255840913144285</v>
      </c>
      <c r="O8" s="30">
        <v>11214</v>
      </c>
    </row>
    <row r="9" spans="1:15" ht="20.25">
      <c r="A9" s="1" t="s">
        <v>21</v>
      </c>
      <c r="B9" s="27">
        <v>0</v>
      </c>
      <c r="C9" s="27">
        <v>33250</v>
      </c>
      <c r="D9" s="27">
        <f t="shared" si="0"/>
        <v>33250</v>
      </c>
      <c r="E9" s="28">
        <f t="shared" si="1"/>
        <v>3.3997955010224947</v>
      </c>
      <c r="F9" s="27">
        <v>5000</v>
      </c>
      <c r="G9" s="27">
        <v>0</v>
      </c>
      <c r="H9" s="28">
        <f t="shared" si="2"/>
        <v>0</v>
      </c>
      <c r="I9" s="27">
        <v>31599</v>
      </c>
      <c r="J9" s="28">
        <f t="shared" si="3"/>
        <v>3.2309815950920244</v>
      </c>
      <c r="K9" s="27">
        <v>6312</v>
      </c>
      <c r="L9" s="28">
        <f t="shared" si="4"/>
        <v>0.64539877300613502</v>
      </c>
      <c r="M9" s="27">
        <f t="shared" si="5"/>
        <v>71161</v>
      </c>
      <c r="N9" s="28">
        <f t="shared" si="6"/>
        <v>7.2761758691206548</v>
      </c>
      <c r="O9" s="30">
        <v>9780</v>
      </c>
    </row>
    <row r="10" spans="1:15" ht="20.25">
      <c r="A10" s="29" t="s">
        <v>22</v>
      </c>
      <c r="B10" s="27">
        <v>8529</v>
      </c>
      <c r="C10" s="27">
        <v>51398</v>
      </c>
      <c r="D10" s="27">
        <f t="shared" si="0"/>
        <v>59927</v>
      </c>
      <c r="E10" s="28">
        <f t="shared" si="1"/>
        <v>4.795310874609906</v>
      </c>
      <c r="F10" s="27">
        <v>0</v>
      </c>
      <c r="G10" s="27">
        <v>148</v>
      </c>
      <c r="H10" s="28">
        <f t="shared" si="2"/>
        <v>1.1842842282147716E-2</v>
      </c>
      <c r="I10" s="27">
        <v>38836</v>
      </c>
      <c r="J10" s="28">
        <f t="shared" si="3"/>
        <v>3.1076258301992477</v>
      </c>
      <c r="K10" s="27">
        <v>23001</v>
      </c>
      <c r="L10" s="28">
        <f t="shared" si="4"/>
        <v>1.8405217252140513</v>
      </c>
      <c r="M10" s="27">
        <f t="shared" si="5"/>
        <v>121912</v>
      </c>
      <c r="N10" s="28">
        <f t="shared" si="6"/>
        <v>9.7553012723053527</v>
      </c>
      <c r="O10" s="30">
        <v>12497</v>
      </c>
    </row>
    <row r="11" spans="1:15" ht="20.25">
      <c r="A11" s="1" t="s">
        <v>23</v>
      </c>
      <c r="B11" s="27">
        <v>4800</v>
      </c>
      <c r="C11" s="27">
        <v>55000</v>
      </c>
      <c r="D11" s="27">
        <f t="shared" si="0"/>
        <v>59800</v>
      </c>
      <c r="E11" s="28">
        <f t="shared" si="1"/>
        <v>4.0995406869130049</v>
      </c>
      <c r="F11" s="27">
        <v>2848</v>
      </c>
      <c r="G11" s="27">
        <v>74</v>
      </c>
      <c r="H11" s="28">
        <f t="shared" si="2"/>
        <v>5.0730102145746213E-3</v>
      </c>
      <c r="I11" s="27">
        <v>52870</v>
      </c>
      <c r="J11" s="28">
        <f t="shared" si="3"/>
        <v>3.6244601357373005</v>
      </c>
      <c r="K11" s="27">
        <v>357</v>
      </c>
      <c r="L11" s="28">
        <f t="shared" si="4"/>
        <v>2.4473846575718106E-2</v>
      </c>
      <c r="M11" s="27">
        <f t="shared" si="5"/>
        <v>113101</v>
      </c>
      <c r="N11" s="28">
        <f t="shared" si="6"/>
        <v>7.7535476794405982</v>
      </c>
      <c r="O11" s="30">
        <v>14587</v>
      </c>
    </row>
    <row r="12" spans="1:15" ht="20.25">
      <c r="A12" s="1" t="s">
        <v>24</v>
      </c>
      <c r="B12" s="27">
        <v>2800</v>
      </c>
      <c r="C12" s="27">
        <v>23100</v>
      </c>
      <c r="D12" s="27">
        <f t="shared" si="0"/>
        <v>25900</v>
      </c>
      <c r="E12" s="28">
        <f t="shared" si="1"/>
        <v>2.0511602122436048</v>
      </c>
      <c r="F12" s="27">
        <v>0</v>
      </c>
      <c r="G12" s="27">
        <v>0</v>
      </c>
      <c r="H12" s="28">
        <f t="shared" si="2"/>
        <v>0</v>
      </c>
      <c r="I12" s="27">
        <v>41264</v>
      </c>
      <c r="J12" s="28">
        <f t="shared" si="3"/>
        <v>3.2679179535915104</v>
      </c>
      <c r="K12" s="27">
        <v>5111</v>
      </c>
      <c r="L12" s="28">
        <f t="shared" si="4"/>
        <v>0.40476756157440408</v>
      </c>
      <c r="M12" s="27">
        <f t="shared" si="5"/>
        <v>72275</v>
      </c>
      <c r="N12" s="28">
        <f t="shared" si="6"/>
        <v>5.7238457274095191</v>
      </c>
      <c r="O12" s="30">
        <v>12627</v>
      </c>
    </row>
    <row r="13" spans="1:15" s="13" customFormat="1" ht="10.5" customHeight="1">
      <c r="A13" s="11"/>
      <c r="B13" s="31"/>
      <c r="C13" s="31"/>
      <c r="D13" s="31"/>
      <c r="E13" s="32"/>
      <c r="F13" s="31"/>
      <c r="G13" s="31"/>
      <c r="H13" s="32"/>
      <c r="I13" s="31"/>
      <c r="J13" s="32"/>
      <c r="K13" s="31"/>
      <c r="L13" s="32"/>
      <c r="M13" s="31"/>
      <c r="N13" s="32"/>
    </row>
    <row r="14" spans="1:15" ht="20.25">
      <c r="A14" s="4" t="s">
        <v>25</v>
      </c>
      <c r="B14" s="27"/>
      <c r="C14" s="27"/>
      <c r="D14" s="27"/>
      <c r="E14" s="28"/>
      <c r="F14" s="27"/>
      <c r="G14" s="27"/>
      <c r="H14" s="28"/>
      <c r="I14" s="27"/>
      <c r="J14" s="28"/>
      <c r="K14" s="27"/>
      <c r="L14" s="28"/>
      <c r="M14" s="27"/>
      <c r="N14" s="28"/>
    </row>
    <row r="15" spans="1:15" ht="20.25">
      <c r="A15" s="29" t="s">
        <v>26</v>
      </c>
      <c r="B15" s="27">
        <v>220638</v>
      </c>
      <c r="C15" s="27">
        <v>190500</v>
      </c>
      <c r="D15" s="27">
        <f t="shared" ref="D15:D23" si="7">SUM(B15:C15)</f>
        <v>411138</v>
      </c>
      <c r="E15" s="28">
        <f t="shared" ref="E15:E23" si="8">D15/O15</f>
        <v>13.222422332282756</v>
      </c>
      <c r="F15" s="27">
        <v>0</v>
      </c>
      <c r="G15" s="27">
        <v>26136</v>
      </c>
      <c r="H15" s="28">
        <f t="shared" ref="H15:H23" si="9">G15/O15</f>
        <v>0.84054801569434623</v>
      </c>
      <c r="I15" s="27">
        <v>86797</v>
      </c>
      <c r="J15" s="28">
        <f t="shared" ref="J15:J23" si="10">I15/O15</f>
        <v>2.7914388628031133</v>
      </c>
      <c r="K15" s="27">
        <v>38379</v>
      </c>
      <c r="L15" s="28">
        <f t="shared" ref="L15:L23" si="11">K15/O15</f>
        <v>1.2342895735511674</v>
      </c>
      <c r="M15" s="27">
        <f t="shared" ref="M15:M23" si="12">D15+G15+I15+K15</f>
        <v>562450</v>
      </c>
      <c r="N15" s="28">
        <f t="shared" ref="N15:N23" si="13">M15/O15</f>
        <v>18.088698784331381</v>
      </c>
      <c r="O15" s="30">
        <v>31094</v>
      </c>
    </row>
    <row r="16" spans="1:15" ht="20.25">
      <c r="A16" s="1" t="s">
        <v>27</v>
      </c>
      <c r="B16" s="27">
        <v>116011</v>
      </c>
      <c r="C16" s="27">
        <v>85000</v>
      </c>
      <c r="D16" s="27">
        <f t="shared" si="7"/>
        <v>201011</v>
      </c>
      <c r="E16" s="28">
        <f t="shared" si="8"/>
        <v>8.953719376391982</v>
      </c>
      <c r="F16" s="27"/>
      <c r="G16" s="27">
        <v>450</v>
      </c>
      <c r="H16" s="28">
        <f t="shared" si="9"/>
        <v>2.0044543429844099E-2</v>
      </c>
      <c r="I16" s="27">
        <v>58017</v>
      </c>
      <c r="J16" s="28">
        <f t="shared" si="10"/>
        <v>2.5842761692650336</v>
      </c>
      <c r="K16" s="27">
        <v>23267</v>
      </c>
      <c r="L16" s="28">
        <f t="shared" si="11"/>
        <v>1.036391982182628</v>
      </c>
      <c r="M16" s="27">
        <f t="shared" si="12"/>
        <v>282745</v>
      </c>
      <c r="N16" s="28">
        <f t="shared" si="13"/>
        <v>12.594432071269487</v>
      </c>
      <c r="O16" s="30">
        <v>22450</v>
      </c>
    </row>
    <row r="17" spans="1:15" ht="20.25">
      <c r="A17" s="1" t="s">
        <v>28</v>
      </c>
      <c r="B17" s="27">
        <v>32550</v>
      </c>
      <c r="C17" s="27">
        <v>104134</v>
      </c>
      <c r="D17" s="27">
        <f t="shared" si="7"/>
        <v>136684</v>
      </c>
      <c r="E17" s="28">
        <f t="shared" si="8"/>
        <v>4.2411567580985476</v>
      </c>
      <c r="F17" s="27">
        <v>0</v>
      </c>
      <c r="G17" s="27">
        <v>4192</v>
      </c>
      <c r="H17" s="28">
        <f t="shared" si="9"/>
        <v>0.1300732282487278</v>
      </c>
      <c r="I17" s="27">
        <v>96286</v>
      </c>
      <c r="J17" s="28">
        <f t="shared" si="10"/>
        <v>2.9876504902569194</v>
      </c>
      <c r="K17" s="27">
        <v>18985</v>
      </c>
      <c r="L17" s="28">
        <f t="shared" si="11"/>
        <v>0.58908402631252332</v>
      </c>
      <c r="M17" s="27">
        <f t="shared" si="12"/>
        <v>256147</v>
      </c>
      <c r="N17" s="28">
        <f t="shared" si="13"/>
        <v>7.9479645029167187</v>
      </c>
      <c r="O17" s="30">
        <v>32228</v>
      </c>
    </row>
    <row r="18" spans="1:15" ht="20.25">
      <c r="A18" s="1" t="s">
        <v>29</v>
      </c>
      <c r="B18" s="27">
        <v>10000</v>
      </c>
      <c r="C18" s="27">
        <v>120000</v>
      </c>
      <c r="D18" s="27">
        <f t="shared" si="7"/>
        <v>130000</v>
      </c>
      <c r="E18" s="28">
        <f t="shared" si="8"/>
        <v>4.0219039074343348</v>
      </c>
      <c r="F18" s="27">
        <v>2861</v>
      </c>
      <c r="G18" s="27">
        <v>0</v>
      </c>
      <c r="H18" s="28">
        <f t="shared" si="9"/>
        <v>0</v>
      </c>
      <c r="I18" s="27">
        <v>102272</v>
      </c>
      <c r="J18" s="28">
        <f t="shared" si="10"/>
        <v>3.1640627417009561</v>
      </c>
      <c r="K18" s="27">
        <v>18241</v>
      </c>
      <c r="L18" s="28">
        <f t="shared" si="11"/>
        <v>0.56433499365776696</v>
      </c>
      <c r="M18" s="27">
        <f t="shared" si="12"/>
        <v>250513</v>
      </c>
      <c r="N18" s="28">
        <f t="shared" si="13"/>
        <v>7.7503016427930573</v>
      </c>
      <c r="O18" s="30">
        <v>32323</v>
      </c>
    </row>
    <row r="19" spans="1:15" ht="20.25">
      <c r="A19" s="1" t="s">
        <v>30</v>
      </c>
      <c r="B19" s="27">
        <v>39648</v>
      </c>
      <c r="C19" s="27">
        <v>127547</v>
      </c>
      <c r="D19" s="27">
        <f t="shared" si="7"/>
        <v>167195</v>
      </c>
      <c r="E19" s="28">
        <f t="shared" si="8"/>
        <v>6.0492420130974347</v>
      </c>
      <c r="F19" s="27">
        <v>0</v>
      </c>
      <c r="G19" s="27">
        <v>0</v>
      </c>
      <c r="H19" s="28">
        <f t="shared" si="9"/>
        <v>0</v>
      </c>
      <c r="I19" s="27">
        <v>66174</v>
      </c>
      <c r="J19" s="28">
        <f t="shared" si="10"/>
        <v>2.3942255508520569</v>
      </c>
      <c r="K19" s="27">
        <v>17123</v>
      </c>
      <c r="L19" s="28">
        <f t="shared" si="11"/>
        <v>0.61952313759542676</v>
      </c>
      <c r="M19" s="27">
        <f t="shared" si="12"/>
        <v>250492</v>
      </c>
      <c r="N19" s="28">
        <f t="shared" si="13"/>
        <v>9.0629907015449191</v>
      </c>
      <c r="O19" s="30">
        <v>27639</v>
      </c>
    </row>
    <row r="20" spans="1:15" ht="20.25">
      <c r="A20" s="29" t="s">
        <v>31</v>
      </c>
      <c r="B20" s="27">
        <v>53265</v>
      </c>
      <c r="C20" s="27">
        <v>206600</v>
      </c>
      <c r="D20" s="27">
        <f t="shared" si="7"/>
        <v>259865</v>
      </c>
      <c r="E20" s="28">
        <f t="shared" si="8"/>
        <v>7.783651830108429</v>
      </c>
      <c r="F20" s="27">
        <v>0</v>
      </c>
      <c r="G20" s="27">
        <v>464</v>
      </c>
      <c r="H20" s="28">
        <f t="shared" si="9"/>
        <v>1.389804109506979E-2</v>
      </c>
      <c r="I20" s="27">
        <v>116502</v>
      </c>
      <c r="J20" s="28">
        <f t="shared" si="10"/>
        <v>3.4895465165039239</v>
      </c>
      <c r="K20" s="27">
        <v>57343</v>
      </c>
      <c r="L20" s="28">
        <f t="shared" si="11"/>
        <v>1.7175762295572994</v>
      </c>
      <c r="M20" s="27">
        <f t="shared" si="12"/>
        <v>434174</v>
      </c>
      <c r="N20" s="28">
        <f t="shared" si="13"/>
        <v>13.004672617264722</v>
      </c>
      <c r="O20" s="30">
        <v>33386</v>
      </c>
    </row>
    <row r="21" spans="1:15" ht="20.25">
      <c r="A21" s="1" t="s">
        <v>32</v>
      </c>
      <c r="B21" s="27">
        <v>94889</v>
      </c>
      <c r="C21" s="27">
        <v>206340</v>
      </c>
      <c r="D21" s="27">
        <f t="shared" si="7"/>
        <v>301229</v>
      </c>
      <c r="E21" s="28">
        <f t="shared" si="8"/>
        <v>9.0576119313227288</v>
      </c>
      <c r="F21" s="27">
        <v>9328</v>
      </c>
      <c r="G21" s="27">
        <v>45083</v>
      </c>
      <c r="H21" s="28">
        <f t="shared" si="9"/>
        <v>1.3555943109721262</v>
      </c>
      <c r="I21" s="27">
        <v>95471</v>
      </c>
      <c r="J21" s="28">
        <f t="shared" si="10"/>
        <v>2.8707039119583846</v>
      </c>
      <c r="K21" s="27">
        <v>25613</v>
      </c>
      <c r="L21" s="28">
        <f t="shared" si="11"/>
        <v>0.77015365186276574</v>
      </c>
      <c r="M21" s="27">
        <f t="shared" si="12"/>
        <v>467396</v>
      </c>
      <c r="N21" s="28">
        <f t="shared" si="13"/>
        <v>14.054063806116005</v>
      </c>
      <c r="O21" s="30">
        <v>33257</v>
      </c>
    </row>
    <row r="22" spans="1:15" ht="20.25">
      <c r="A22" s="1" t="s">
        <v>33</v>
      </c>
      <c r="B22" s="27">
        <v>15000</v>
      </c>
      <c r="C22" s="27">
        <v>118703</v>
      </c>
      <c r="D22" s="27">
        <f t="shared" si="7"/>
        <v>133703</v>
      </c>
      <c r="E22" s="28">
        <f t="shared" si="8"/>
        <v>5.5430123129223494</v>
      </c>
      <c r="F22" s="27">
        <v>0</v>
      </c>
      <c r="G22" s="27">
        <v>0</v>
      </c>
      <c r="H22" s="28">
        <f t="shared" si="9"/>
        <v>0</v>
      </c>
      <c r="I22" s="27">
        <v>62419</v>
      </c>
      <c r="J22" s="28">
        <f t="shared" si="10"/>
        <v>2.5877451183615938</v>
      </c>
      <c r="K22" s="27">
        <v>24552</v>
      </c>
      <c r="L22" s="28">
        <f t="shared" si="11"/>
        <v>1.0178682475850918</v>
      </c>
      <c r="M22" s="27">
        <f t="shared" si="12"/>
        <v>220674</v>
      </c>
      <c r="N22" s="28">
        <f t="shared" si="13"/>
        <v>9.1486256788690348</v>
      </c>
      <c r="O22" s="30">
        <v>24121</v>
      </c>
    </row>
    <row r="23" spans="1:15" ht="20.25">
      <c r="A23" s="1" t="s">
        <v>34</v>
      </c>
      <c r="B23" s="27">
        <v>54600</v>
      </c>
      <c r="C23" s="27">
        <v>66880</v>
      </c>
      <c r="D23" s="27">
        <f t="shared" si="7"/>
        <v>121480</v>
      </c>
      <c r="E23" s="28">
        <f t="shared" si="8"/>
        <v>5.8865145127683292</v>
      </c>
      <c r="F23" s="27">
        <v>0</v>
      </c>
      <c r="G23" s="27">
        <v>22597</v>
      </c>
      <c r="H23" s="28">
        <f t="shared" si="9"/>
        <v>1.0949750448224063</v>
      </c>
      <c r="I23" s="27">
        <v>62201</v>
      </c>
      <c r="J23" s="28">
        <f t="shared" si="10"/>
        <v>3.0140524301012745</v>
      </c>
      <c r="K23" s="27">
        <v>12600</v>
      </c>
      <c r="L23" s="28">
        <f t="shared" si="11"/>
        <v>0.61055385957261232</v>
      </c>
      <c r="M23" s="27">
        <f t="shared" si="12"/>
        <v>218878</v>
      </c>
      <c r="N23" s="28">
        <f t="shared" si="13"/>
        <v>10.606095847264621</v>
      </c>
      <c r="O23" s="30">
        <v>20637</v>
      </c>
    </row>
    <row r="24" spans="1:15" s="13" customFormat="1" ht="10.5" customHeight="1">
      <c r="A24" s="11"/>
      <c r="B24" s="31"/>
      <c r="C24" s="31"/>
      <c r="D24" s="31"/>
      <c r="E24" s="32"/>
      <c r="F24" s="31"/>
      <c r="G24" s="31"/>
      <c r="H24" s="32"/>
      <c r="I24" s="31"/>
      <c r="J24" s="32"/>
      <c r="K24" s="31"/>
      <c r="L24" s="32"/>
      <c r="M24" s="31"/>
      <c r="N24" s="32"/>
    </row>
    <row r="25" spans="1:15" ht="20.25">
      <c r="A25" s="33" t="s">
        <v>35</v>
      </c>
      <c r="B25" s="27"/>
      <c r="C25" s="27"/>
      <c r="D25" s="27"/>
      <c r="E25" s="28"/>
      <c r="F25" s="27"/>
      <c r="G25" s="27"/>
      <c r="H25" s="28"/>
      <c r="I25" s="27"/>
      <c r="J25" s="28"/>
      <c r="K25" s="27"/>
      <c r="L25" s="28"/>
      <c r="M25" s="27"/>
      <c r="N25" s="28"/>
    </row>
    <row r="26" spans="1:15" ht="20.25">
      <c r="A26" s="1" t="s">
        <v>36</v>
      </c>
      <c r="B26" s="27">
        <v>181400</v>
      </c>
      <c r="C26" s="27">
        <v>280000</v>
      </c>
      <c r="D26" s="27">
        <f t="shared" ref="D26:D36" si="14">SUM(B26:C26)</f>
        <v>461400</v>
      </c>
      <c r="E26" s="28">
        <f t="shared" ref="E26:E36" si="15">D26/O26</f>
        <v>11.585396474664792</v>
      </c>
      <c r="F26" s="27">
        <v>17370</v>
      </c>
      <c r="G26" s="27">
        <v>25000</v>
      </c>
      <c r="H26" s="28">
        <f t="shared" ref="H26:H36" si="16">G26/O26</f>
        <v>0.62773062823281278</v>
      </c>
      <c r="I26" s="27">
        <v>100246</v>
      </c>
      <c r="J26" s="28">
        <f t="shared" ref="J26:J36" si="17">I26/O26</f>
        <v>2.5170993823130616</v>
      </c>
      <c r="K26" s="27">
        <v>130277</v>
      </c>
      <c r="L26" s="28">
        <f t="shared" ref="L26:L36" si="18">K26/O26</f>
        <v>3.2711545221714458</v>
      </c>
      <c r="M26" s="27">
        <f t="shared" ref="M26:M36" si="19">D26+G26+I26+K26</f>
        <v>716923</v>
      </c>
      <c r="N26" s="28">
        <f t="shared" ref="N26:N36" si="20">M26/O26</f>
        <v>18.001381007382111</v>
      </c>
      <c r="O26" s="30">
        <v>39826</v>
      </c>
    </row>
    <row r="27" spans="1:15" ht="20.25">
      <c r="A27" s="1" t="s">
        <v>37</v>
      </c>
      <c r="B27" s="27">
        <v>79146</v>
      </c>
      <c r="C27" s="27">
        <v>132648</v>
      </c>
      <c r="D27" s="27">
        <f t="shared" si="14"/>
        <v>211794</v>
      </c>
      <c r="E27" s="28">
        <f t="shared" si="15"/>
        <v>5.6816267403492766</v>
      </c>
      <c r="F27" s="27">
        <v>11574</v>
      </c>
      <c r="G27" s="27">
        <v>0</v>
      </c>
      <c r="H27" s="28">
        <f t="shared" si="16"/>
        <v>0</v>
      </c>
      <c r="I27" s="27">
        <v>105694</v>
      </c>
      <c r="J27" s="28">
        <f t="shared" si="17"/>
        <v>2.8353676529763661</v>
      </c>
      <c r="K27" s="27">
        <v>21378</v>
      </c>
      <c r="L27" s="28">
        <f t="shared" si="18"/>
        <v>0.57349035598358233</v>
      </c>
      <c r="M27" s="27">
        <f t="shared" si="19"/>
        <v>338866</v>
      </c>
      <c r="N27" s="28">
        <f t="shared" si="20"/>
        <v>9.0904847493092262</v>
      </c>
      <c r="O27" s="30">
        <v>37277</v>
      </c>
    </row>
    <row r="28" spans="1:15" ht="20.25">
      <c r="A28" s="1" t="s">
        <v>38</v>
      </c>
      <c r="B28" s="27">
        <v>29947</v>
      </c>
      <c r="C28" s="27">
        <v>156455</v>
      </c>
      <c r="D28" s="27">
        <f t="shared" si="14"/>
        <v>186402</v>
      </c>
      <c r="E28" s="28">
        <f t="shared" si="15"/>
        <v>5.0992203528929014</v>
      </c>
      <c r="F28" s="27">
        <v>0</v>
      </c>
      <c r="G28" s="27">
        <v>0</v>
      </c>
      <c r="H28" s="28">
        <f t="shared" si="16"/>
        <v>0</v>
      </c>
      <c r="I28" s="27">
        <v>111853</v>
      </c>
      <c r="J28" s="28">
        <f t="shared" si="17"/>
        <v>3.0598550129941184</v>
      </c>
      <c r="K28" s="27">
        <v>0</v>
      </c>
      <c r="L28" s="28">
        <f t="shared" si="18"/>
        <v>0</v>
      </c>
      <c r="M28" s="27">
        <f t="shared" si="19"/>
        <v>298255</v>
      </c>
      <c r="N28" s="28">
        <f t="shared" si="20"/>
        <v>8.1590753658870199</v>
      </c>
      <c r="O28" s="30">
        <v>36555</v>
      </c>
    </row>
    <row r="29" spans="1:15" ht="20.25">
      <c r="A29" s="1" t="s">
        <v>39</v>
      </c>
      <c r="B29" s="27">
        <v>169585</v>
      </c>
      <c r="C29" s="27">
        <v>166913</v>
      </c>
      <c r="D29" s="27">
        <f t="shared" si="14"/>
        <v>336498</v>
      </c>
      <c r="E29" s="28">
        <f t="shared" si="15"/>
        <v>9.1399934810951766</v>
      </c>
      <c r="F29" s="27">
        <v>17873</v>
      </c>
      <c r="G29" s="27">
        <v>0</v>
      </c>
      <c r="H29" s="28">
        <f t="shared" si="16"/>
        <v>0</v>
      </c>
      <c r="I29" s="27">
        <v>87662</v>
      </c>
      <c r="J29" s="28">
        <f t="shared" si="17"/>
        <v>2.3810843111690567</v>
      </c>
      <c r="K29" s="27">
        <v>18546</v>
      </c>
      <c r="L29" s="28">
        <f t="shared" si="18"/>
        <v>0.50374837027379404</v>
      </c>
      <c r="M29" s="27">
        <f t="shared" si="19"/>
        <v>442706</v>
      </c>
      <c r="N29" s="28">
        <f t="shared" si="20"/>
        <v>12.024826162538027</v>
      </c>
      <c r="O29" s="30">
        <v>36816</v>
      </c>
    </row>
    <row r="30" spans="1:15" ht="20.25">
      <c r="A30" s="29" t="s">
        <v>40</v>
      </c>
      <c r="B30" s="27">
        <v>239391</v>
      </c>
      <c r="C30" s="27">
        <v>821547</v>
      </c>
      <c r="D30" s="27">
        <f t="shared" si="14"/>
        <v>1060938</v>
      </c>
      <c r="E30" s="28">
        <f t="shared" si="15"/>
        <v>25.553687557204103</v>
      </c>
      <c r="F30" s="27">
        <v>0</v>
      </c>
      <c r="G30" s="27">
        <v>33604</v>
      </c>
      <c r="H30" s="28">
        <f t="shared" si="16"/>
        <v>0.80938388168986941</v>
      </c>
      <c r="I30" s="27">
        <v>147628</v>
      </c>
      <c r="J30" s="28">
        <f t="shared" si="17"/>
        <v>3.5557589479262006</v>
      </c>
      <c r="K30" s="27">
        <v>62346</v>
      </c>
      <c r="L30" s="28">
        <f t="shared" si="18"/>
        <v>1.501661929765403</v>
      </c>
      <c r="M30" s="27">
        <f t="shared" si="19"/>
        <v>1304516</v>
      </c>
      <c r="N30" s="28">
        <f t="shared" si="20"/>
        <v>31.420492316585577</v>
      </c>
      <c r="O30" s="30">
        <v>41518</v>
      </c>
    </row>
    <row r="31" spans="1:15" ht="20.25">
      <c r="A31" s="1" t="s">
        <v>41</v>
      </c>
      <c r="B31" s="27">
        <v>255001</v>
      </c>
      <c r="C31" s="27">
        <v>56591</v>
      </c>
      <c r="D31" s="27">
        <f t="shared" si="14"/>
        <v>311592</v>
      </c>
      <c r="E31" s="28">
        <f t="shared" si="15"/>
        <v>7.2974074334293544</v>
      </c>
      <c r="F31" s="27">
        <v>0</v>
      </c>
      <c r="G31" s="27">
        <v>0</v>
      </c>
      <c r="H31" s="28">
        <f t="shared" si="16"/>
        <v>0</v>
      </c>
      <c r="I31" s="27">
        <v>110637</v>
      </c>
      <c r="J31" s="28">
        <f t="shared" si="17"/>
        <v>2.591091126255884</v>
      </c>
      <c r="K31" s="27">
        <v>54514</v>
      </c>
      <c r="L31" s="28">
        <f t="shared" si="18"/>
        <v>1.2767043724677394</v>
      </c>
      <c r="M31" s="27">
        <f t="shared" si="19"/>
        <v>476743</v>
      </c>
      <c r="N31" s="28">
        <f t="shared" si="20"/>
        <v>11.165202932152978</v>
      </c>
      <c r="O31" s="30">
        <v>42699</v>
      </c>
    </row>
    <row r="32" spans="1:15" ht="20.25">
      <c r="A32" s="1" t="s">
        <v>42</v>
      </c>
      <c r="B32" s="27">
        <v>0</v>
      </c>
      <c r="C32" s="27">
        <v>224932</v>
      </c>
      <c r="D32" s="27">
        <f t="shared" si="14"/>
        <v>224932</v>
      </c>
      <c r="E32" s="28">
        <f t="shared" si="15"/>
        <v>5.8995462533113017</v>
      </c>
      <c r="F32" s="27">
        <v>76382</v>
      </c>
      <c r="G32" s="27">
        <v>7387</v>
      </c>
      <c r="H32" s="28">
        <f t="shared" si="16"/>
        <v>0.19374721326094368</v>
      </c>
      <c r="I32" s="27">
        <v>86249</v>
      </c>
      <c r="J32" s="28">
        <f t="shared" si="17"/>
        <v>2.2621501822855192</v>
      </c>
      <c r="K32" s="27">
        <v>21119</v>
      </c>
      <c r="L32" s="28">
        <f t="shared" si="18"/>
        <v>0.55391192593175442</v>
      </c>
      <c r="M32" s="27">
        <f t="shared" si="19"/>
        <v>339687</v>
      </c>
      <c r="N32" s="28">
        <f t="shared" si="20"/>
        <v>8.9093555747895188</v>
      </c>
      <c r="O32" s="30">
        <v>38127</v>
      </c>
    </row>
    <row r="33" spans="1:15" ht="20.25">
      <c r="A33" s="1" t="s">
        <v>43</v>
      </c>
      <c r="B33" s="27">
        <v>128640</v>
      </c>
      <c r="C33" s="27">
        <v>210000</v>
      </c>
      <c r="D33" s="27">
        <f t="shared" si="14"/>
        <v>338640</v>
      </c>
      <c r="E33" s="28">
        <f t="shared" si="15"/>
        <v>7.0595592987137525</v>
      </c>
      <c r="F33" s="27">
        <v>0</v>
      </c>
      <c r="G33" s="27">
        <v>2914</v>
      </c>
      <c r="H33" s="28">
        <f t="shared" si="16"/>
        <v>6.0747566136463135E-2</v>
      </c>
      <c r="I33" s="27">
        <v>113349</v>
      </c>
      <c r="J33" s="28">
        <f t="shared" si="17"/>
        <v>2.3629635806458338</v>
      </c>
      <c r="K33" s="27">
        <v>37293</v>
      </c>
      <c r="L33" s="28">
        <f t="shared" si="18"/>
        <v>0.77743959640601223</v>
      </c>
      <c r="M33" s="27">
        <f t="shared" si="19"/>
        <v>492196</v>
      </c>
      <c r="N33" s="28">
        <f t="shared" si="20"/>
        <v>10.260710041902062</v>
      </c>
      <c r="O33" s="30">
        <v>47969</v>
      </c>
    </row>
    <row r="34" spans="1:15" ht="20.25">
      <c r="A34" s="1" t="s">
        <v>44</v>
      </c>
      <c r="B34" s="27">
        <v>37500</v>
      </c>
      <c r="C34" s="27">
        <v>231600</v>
      </c>
      <c r="D34" s="27">
        <f t="shared" si="14"/>
        <v>269100</v>
      </c>
      <c r="E34" s="28">
        <f t="shared" si="15"/>
        <v>6.6760940756177432</v>
      </c>
      <c r="F34" s="27">
        <v>0</v>
      </c>
      <c r="G34" s="27">
        <v>12059</v>
      </c>
      <c r="H34" s="28">
        <f t="shared" si="16"/>
        <v>0.29917138037114221</v>
      </c>
      <c r="I34" s="27">
        <v>110176</v>
      </c>
      <c r="J34" s="28">
        <f t="shared" si="17"/>
        <v>2.7333531805100724</v>
      </c>
      <c r="K34" s="27">
        <v>38709</v>
      </c>
      <c r="L34" s="28">
        <f t="shared" si="18"/>
        <v>0.96033045549270613</v>
      </c>
      <c r="M34" s="27">
        <f t="shared" si="19"/>
        <v>430044</v>
      </c>
      <c r="N34" s="28">
        <f t="shared" si="20"/>
        <v>10.668949091991664</v>
      </c>
      <c r="O34" s="30">
        <v>40308</v>
      </c>
    </row>
    <row r="35" spans="1:15" ht="20.25">
      <c r="A35" s="29" t="s">
        <v>92</v>
      </c>
      <c r="B35" s="27">
        <v>171500</v>
      </c>
      <c r="C35" s="27">
        <v>138773</v>
      </c>
      <c r="D35" s="27">
        <f t="shared" si="14"/>
        <v>310273</v>
      </c>
      <c r="E35" s="28">
        <f t="shared" si="15"/>
        <v>7.8026656607569471</v>
      </c>
      <c r="F35" s="27">
        <v>0</v>
      </c>
      <c r="G35" s="27">
        <v>9109</v>
      </c>
      <c r="H35" s="28">
        <f t="shared" si="16"/>
        <v>0.22907079089651705</v>
      </c>
      <c r="I35" s="27">
        <v>90834</v>
      </c>
      <c r="J35" s="28">
        <f t="shared" si="17"/>
        <v>2.2842700867597134</v>
      </c>
      <c r="K35" s="27">
        <v>94659</v>
      </c>
      <c r="L35" s="28">
        <f t="shared" si="18"/>
        <v>2.3804602036967184</v>
      </c>
      <c r="M35" s="27">
        <f t="shared" si="19"/>
        <v>504875</v>
      </c>
      <c r="N35" s="28">
        <f t="shared" si="20"/>
        <v>12.696466742109896</v>
      </c>
      <c r="O35" s="30">
        <v>39765</v>
      </c>
    </row>
    <row r="36" spans="1:15" ht="20.25">
      <c r="A36" s="1" t="s">
        <v>46</v>
      </c>
      <c r="B36" s="27">
        <v>0</v>
      </c>
      <c r="C36" s="27">
        <v>534027</v>
      </c>
      <c r="D36" s="27">
        <f t="shared" si="14"/>
        <v>534027</v>
      </c>
      <c r="E36" s="28">
        <f t="shared" si="15"/>
        <v>10.865691381134532</v>
      </c>
      <c r="F36" s="27">
        <v>20000</v>
      </c>
      <c r="G36" s="27">
        <v>0</v>
      </c>
      <c r="H36" s="28">
        <f t="shared" si="16"/>
        <v>0</v>
      </c>
      <c r="I36" s="27">
        <v>111417</v>
      </c>
      <c r="J36" s="28">
        <f t="shared" si="17"/>
        <v>2.2669691543908197</v>
      </c>
      <c r="K36" s="27">
        <v>59761</v>
      </c>
      <c r="L36" s="28">
        <f t="shared" si="18"/>
        <v>1.2159396109709448</v>
      </c>
      <c r="M36" s="27">
        <f t="shared" si="19"/>
        <v>705205</v>
      </c>
      <c r="N36" s="28">
        <f t="shared" si="20"/>
        <v>14.348600146496297</v>
      </c>
      <c r="O36" s="30">
        <v>49148</v>
      </c>
    </row>
    <row r="37" spans="1:15" s="13" customFormat="1" ht="10.5" customHeight="1">
      <c r="A37" s="11"/>
      <c r="B37" s="31"/>
      <c r="C37" s="31"/>
      <c r="D37" s="31"/>
      <c r="E37" s="32"/>
      <c r="F37" s="31"/>
      <c r="G37" s="31"/>
      <c r="H37" s="32"/>
      <c r="I37" s="31"/>
      <c r="J37" s="32"/>
      <c r="K37" s="31"/>
      <c r="L37" s="32"/>
      <c r="M37" s="31"/>
      <c r="N37" s="32"/>
    </row>
    <row r="38" spans="1:15" ht="20.25">
      <c r="A38" s="4" t="s">
        <v>47</v>
      </c>
      <c r="B38" s="27"/>
      <c r="C38" s="27"/>
      <c r="D38" s="27"/>
      <c r="E38" s="28"/>
      <c r="F38" s="27"/>
      <c r="G38" s="27"/>
      <c r="H38" s="28"/>
      <c r="I38" s="27"/>
      <c r="J38" s="28"/>
      <c r="K38" s="27"/>
      <c r="L38" s="28"/>
      <c r="M38" s="27"/>
      <c r="N38" s="28"/>
    </row>
    <row r="39" spans="1:15" ht="20.25">
      <c r="A39" s="1" t="s">
        <v>48</v>
      </c>
      <c r="B39" s="27">
        <v>216089</v>
      </c>
      <c r="C39" s="27">
        <v>292105</v>
      </c>
      <c r="D39" s="27">
        <f t="shared" ref="D39:D44" si="21">SUM(B39:C39)</f>
        <v>508194</v>
      </c>
      <c r="E39" s="28">
        <f t="shared" ref="E39:E44" si="22">D39/O39</f>
        <v>8.3961537826094137</v>
      </c>
      <c r="F39" s="27">
        <v>0</v>
      </c>
      <c r="G39" s="27">
        <v>646</v>
      </c>
      <c r="H39" s="28">
        <f t="shared" ref="H39:H44" si="23">G39/O39</f>
        <v>1.0672922827828902E-2</v>
      </c>
      <c r="I39" s="27">
        <v>140440</v>
      </c>
      <c r="J39" s="28">
        <f t="shared" ref="J39:J44" si="24">I39/O39</f>
        <v>2.3202868141490574</v>
      </c>
      <c r="K39" s="27">
        <v>63725</v>
      </c>
      <c r="L39" s="28">
        <f t="shared" ref="L39:L44" si="25">K39/O39</f>
        <v>1.0528359244634626</v>
      </c>
      <c r="M39" s="27">
        <f t="shared" ref="M39:M44" si="26">D39+G39+I39+K39</f>
        <v>713005</v>
      </c>
      <c r="N39" s="28">
        <f t="shared" ref="N39:N44" si="27">M39/O39</f>
        <v>11.779949444049763</v>
      </c>
      <c r="O39" s="30">
        <v>60527</v>
      </c>
    </row>
    <row r="40" spans="1:15" ht="20.25">
      <c r="A40" s="29" t="s">
        <v>49</v>
      </c>
      <c r="B40" s="27">
        <v>100168</v>
      </c>
      <c r="C40" s="27">
        <v>238431</v>
      </c>
      <c r="D40" s="27">
        <f t="shared" si="21"/>
        <v>338599</v>
      </c>
      <c r="E40" s="28">
        <f t="shared" si="22"/>
        <v>5.7685912397567165</v>
      </c>
      <c r="F40" s="27">
        <v>0</v>
      </c>
      <c r="G40" s="27">
        <v>7609</v>
      </c>
      <c r="H40" s="28">
        <f t="shared" si="23"/>
        <v>0.12963183808371809</v>
      </c>
      <c r="I40" s="27">
        <v>158734</v>
      </c>
      <c r="J40" s="28">
        <f t="shared" si="24"/>
        <v>2.7042949384125254</v>
      </c>
      <c r="K40" s="27">
        <v>33131</v>
      </c>
      <c r="L40" s="28">
        <f t="shared" si="25"/>
        <v>0.56444111283370535</v>
      </c>
      <c r="M40" s="27">
        <f t="shared" si="26"/>
        <v>538073</v>
      </c>
      <c r="N40" s="28">
        <f t="shared" si="27"/>
        <v>9.1669591290866652</v>
      </c>
      <c r="O40" s="30">
        <v>58697</v>
      </c>
    </row>
    <row r="41" spans="1:15" ht="20.25">
      <c r="A41" s="1" t="s">
        <v>50</v>
      </c>
      <c r="B41" s="27">
        <v>109035</v>
      </c>
      <c r="C41" s="27">
        <v>202999</v>
      </c>
      <c r="D41" s="27">
        <f t="shared" si="21"/>
        <v>312034</v>
      </c>
      <c r="E41" s="28">
        <f t="shared" si="22"/>
        <v>4.9486789101405142</v>
      </c>
      <c r="F41" s="27">
        <v>3100</v>
      </c>
      <c r="G41" s="27">
        <v>24000</v>
      </c>
      <c r="H41" s="28">
        <f t="shared" si="23"/>
        <v>0.38062612998382339</v>
      </c>
      <c r="I41" s="27">
        <v>125940</v>
      </c>
      <c r="J41" s="28">
        <f t="shared" si="24"/>
        <v>1.9973356170901133</v>
      </c>
      <c r="K41" s="27">
        <v>65065</v>
      </c>
      <c r="L41" s="28">
        <f t="shared" si="25"/>
        <v>1.0318932978082278</v>
      </c>
      <c r="M41" s="27">
        <f t="shared" si="26"/>
        <v>527039</v>
      </c>
      <c r="N41" s="28">
        <f t="shared" si="27"/>
        <v>8.3585339550226792</v>
      </c>
      <c r="O41" s="30">
        <v>63054</v>
      </c>
    </row>
    <row r="42" spans="1:15" ht="20.25">
      <c r="A42" s="1" t="s">
        <v>51</v>
      </c>
      <c r="B42" s="27">
        <v>117112</v>
      </c>
      <c r="C42" s="27">
        <v>390475</v>
      </c>
      <c r="D42" s="27">
        <f t="shared" si="21"/>
        <v>507587</v>
      </c>
      <c r="E42" s="28">
        <f t="shared" si="22"/>
        <v>9.5176726481783582</v>
      </c>
      <c r="F42" s="27">
        <v>0</v>
      </c>
      <c r="G42" s="27">
        <v>25000</v>
      </c>
      <c r="H42" s="28">
        <f t="shared" si="23"/>
        <v>0.46877050870975606</v>
      </c>
      <c r="I42" s="27">
        <v>167367</v>
      </c>
      <c r="J42" s="28">
        <f t="shared" si="24"/>
        <v>3.1382685492490294</v>
      </c>
      <c r="K42" s="27">
        <v>63243</v>
      </c>
      <c r="L42" s="28">
        <f t="shared" si="25"/>
        <v>1.1858581312932441</v>
      </c>
      <c r="M42" s="27">
        <f t="shared" si="26"/>
        <v>763197</v>
      </c>
      <c r="N42" s="28">
        <f t="shared" si="27"/>
        <v>14.310569837430387</v>
      </c>
      <c r="O42" s="30">
        <v>53331</v>
      </c>
    </row>
    <row r="43" spans="1:15" ht="20.25">
      <c r="A43" s="1" t="s">
        <v>52</v>
      </c>
      <c r="B43" s="27">
        <v>7824</v>
      </c>
      <c r="C43" s="27">
        <v>231733</v>
      </c>
      <c r="D43" s="27">
        <f t="shared" si="21"/>
        <v>239557</v>
      </c>
      <c r="E43" s="28">
        <f t="shared" si="22"/>
        <v>4.2742925454091285</v>
      </c>
      <c r="F43" s="27">
        <v>0</v>
      </c>
      <c r="G43" s="27">
        <v>31510</v>
      </c>
      <c r="H43" s="28">
        <f t="shared" si="23"/>
        <v>0.56221675052635334</v>
      </c>
      <c r="I43" s="27">
        <v>178436</v>
      </c>
      <c r="J43" s="28">
        <f t="shared" si="24"/>
        <v>3.1837419262748456</v>
      </c>
      <c r="K43" s="27">
        <v>17880</v>
      </c>
      <c r="L43" s="28">
        <f t="shared" si="25"/>
        <v>0.31902365913713737</v>
      </c>
      <c r="M43" s="27">
        <f t="shared" si="26"/>
        <v>467383</v>
      </c>
      <c r="N43" s="28">
        <f t="shared" si="27"/>
        <v>8.339274881347464</v>
      </c>
      <c r="O43" s="30">
        <v>56046</v>
      </c>
    </row>
    <row r="44" spans="1:15" ht="20.25">
      <c r="A44" s="1" t="s">
        <v>53</v>
      </c>
      <c r="B44" s="27">
        <v>311701</v>
      </c>
      <c r="C44" s="27">
        <v>439998</v>
      </c>
      <c r="D44" s="27">
        <f t="shared" si="21"/>
        <v>751699</v>
      </c>
      <c r="E44" s="28">
        <f t="shared" si="22"/>
        <v>11.696864545242356</v>
      </c>
      <c r="F44" s="27">
        <v>0</v>
      </c>
      <c r="G44" s="27">
        <v>11742</v>
      </c>
      <c r="H44" s="28">
        <f t="shared" si="23"/>
        <v>0.18271220726678597</v>
      </c>
      <c r="I44" s="27">
        <v>157972</v>
      </c>
      <c r="J44" s="28">
        <f t="shared" si="24"/>
        <v>2.4581342877149304</v>
      </c>
      <c r="K44" s="27">
        <v>18680</v>
      </c>
      <c r="L44" s="28">
        <f t="shared" si="25"/>
        <v>0.29067143857465183</v>
      </c>
      <c r="M44" s="27">
        <f t="shared" si="26"/>
        <v>940093</v>
      </c>
      <c r="N44" s="28">
        <f t="shared" si="27"/>
        <v>14.628382478798724</v>
      </c>
      <c r="O44" s="30">
        <v>64265</v>
      </c>
    </row>
    <row r="45" spans="1:15" s="13" customFormat="1" ht="10.5" customHeight="1">
      <c r="A45" s="11"/>
      <c r="B45" s="31"/>
      <c r="C45" s="31"/>
      <c r="D45" s="31"/>
      <c r="E45" s="32"/>
      <c r="F45" s="31"/>
      <c r="G45" s="31"/>
      <c r="H45" s="32"/>
      <c r="I45" s="31"/>
      <c r="J45" s="32"/>
      <c r="K45" s="31"/>
      <c r="L45" s="32"/>
      <c r="M45" s="31"/>
      <c r="N45" s="32"/>
    </row>
    <row r="46" spans="1:15" ht="20.25">
      <c r="A46" s="4" t="s">
        <v>54</v>
      </c>
      <c r="B46" s="27"/>
      <c r="C46" s="27"/>
      <c r="D46" s="27"/>
      <c r="E46" s="28"/>
      <c r="F46" s="27"/>
      <c r="G46" s="27"/>
      <c r="H46" s="28"/>
      <c r="I46" s="27"/>
      <c r="J46" s="28"/>
      <c r="K46" s="27"/>
      <c r="L46" s="28"/>
      <c r="M46" s="27"/>
      <c r="N46" s="28"/>
    </row>
    <row r="47" spans="1:15" ht="20.25">
      <c r="A47" s="1" t="s">
        <v>55</v>
      </c>
      <c r="B47" s="27">
        <v>245200</v>
      </c>
      <c r="C47" s="27">
        <v>720600</v>
      </c>
      <c r="D47" s="27">
        <f>SUM(B47:C47)</f>
        <v>965800</v>
      </c>
      <c r="E47" s="28">
        <f>D47/O47</f>
        <v>12.952978729111344</v>
      </c>
      <c r="F47" s="27">
        <v>43000</v>
      </c>
      <c r="G47" s="27">
        <v>3327</v>
      </c>
      <c r="H47" s="28">
        <f>G47/O47</f>
        <v>4.4620584211796897E-2</v>
      </c>
      <c r="I47" s="27">
        <v>188109</v>
      </c>
      <c r="J47" s="28">
        <f>I47/O47</f>
        <v>2.5228534642311096</v>
      </c>
      <c r="K47" s="27">
        <v>72864</v>
      </c>
      <c r="L47" s="28">
        <f>K47/O47</f>
        <v>0.97722700571336607</v>
      </c>
      <c r="M47" s="27">
        <f>D47+G47+I47+K47</f>
        <v>1230100</v>
      </c>
      <c r="N47" s="28">
        <f>M47/O47</f>
        <v>16.497679783267618</v>
      </c>
      <c r="O47" s="30">
        <v>74562</v>
      </c>
    </row>
    <row r="48" spans="1:15" ht="20.25">
      <c r="A48" s="1" t="s">
        <v>56</v>
      </c>
      <c r="B48" s="27">
        <v>0</v>
      </c>
      <c r="C48" s="27">
        <v>778342</v>
      </c>
      <c r="D48" s="27">
        <f>SUM(B48:C48)</f>
        <v>778342</v>
      </c>
      <c r="E48" s="28">
        <f>D48/O48</f>
        <v>10.244307562715523</v>
      </c>
      <c r="F48" s="27">
        <v>0</v>
      </c>
      <c r="G48" s="27">
        <v>0</v>
      </c>
      <c r="H48" s="28">
        <f>G48/O48</f>
        <v>0</v>
      </c>
      <c r="I48" s="27">
        <v>167028</v>
      </c>
      <c r="J48" s="28">
        <f>I48/O48</f>
        <v>2.1983732132985865</v>
      </c>
      <c r="K48" s="27">
        <v>93110</v>
      </c>
      <c r="L48" s="28">
        <f>K48/O48</f>
        <v>1.2254863249888126</v>
      </c>
      <c r="M48" s="27">
        <f>D48+G48+I48+K48</f>
        <v>1038480</v>
      </c>
      <c r="N48" s="28">
        <f>M48/O48</f>
        <v>13.668167101002922</v>
      </c>
      <c r="O48" s="30">
        <v>75978</v>
      </c>
    </row>
    <row r="49" spans="1:15" ht="20.25">
      <c r="A49" s="1" t="s">
        <v>57</v>
      </c>
      <c r="B49" s="27">
        <v>63001</v>
      </c>
      <c r="C49" s="27">
        <v>387728</v>
      </c>
      <c r="D49" s="27">
        <f>SUM(B49:C49)</f>
        <v>450729</v>
      </c>
      <c r="E49" s="28">
        <f>D49/O49</f>
        <v>6.8264346403743925</v>
      </c>
      <c r="F49" s="27">
        <v>0</v>
      </c>
      <c r="G49" s="27">
        <v>11250</v>
      </c>
      <c r="H49" s="28">
        <f>G49/O49</f>
        <v>0.17038484256440548</v>
      </c>
      <c r="I49" s="27">
        <v>180803</v>
      </c>
      <c r="J49" s="28">
        <f>I49/O49</f>
        <v>2.7383191724597511</v>
      </c>
      <c r="K49" s="27">
        <v>69200</v>
      </c>
      <c r="L49" s="28">
        <f>K49/O49</f>
        <v>1.048056098262832</v>
      </c>
      <c r="M49" s="27">
        <f>D49+G49+I49+K49</f>
        <v>711982</v>
      </c>
      <c r="N49" s="28">
        <f>M49/O49</f>
        <v>10.78319475366138</v>
      </c>
      <c r="O49" s="30">
        <v>66027</v>
      </c>
    </row>
    <row r="50" spans="1:15" ht="20.25">
      <c r="A50" s="29" t="s">
        <v>58</v>
      </c>
      <c r="B50" s="27">
        <v>602353</v>
      </c>
      <c r="C50" s="27">
        <v>567384</v>
      </c>
      <c r="D50" s="27">
        <f>SUM(B50:C50)</f>
        <v>1169737</v>
      </c>
      <c r="E50" s="28">
        <f>D50/O50</f>
        <v>15.611688710344735</v>
      </c>
      <c r="F50" s="27">
        <v>0</v>
      </c>
      <c r="G50" s="27">
        <v>43700</v>
      </c>
      <c r="H50" s="28">
        <f>G50/O50</f>
        <v>0.58323434809881614</v>
      </c>
      <c r="I50" s="27">
        <v>172531</v>
      </c>
      <c r="J50" s="28">
        <f>I50/O50</f>
        <v>2.3026545837948937</v>
      </c>
      <c r="K50" s="27">
        <v>135281</v>
      </c>
      <c r="L50" s="28">
        <f>K50/O50</f>
        <v>1.8055040239166122</v>
      </c>
      <c r="M50" s="27">
        <f>D50+G50+I50+K50</f>
        <v>1521249</v>
      </c>
      <c r="N50" s="28">
        <f>M50/O50</f>
        <v>20.303081666155059</v>
      </c>
      <c r="O50" s="30">
        <v>74927</v>
      </c>
    </row>
    <row r="51" spans="1:15" ht="20.25">
      <c r="A51" s="1" t="s">
        <v>59</v>
      </c>
      <c r="B51" s="27">
        <v>240198</v>
      </c>
      <c r="C51" s="27">
        <v>223314</v>
      </c>
      <c r="D51" s="27">
        <f>SUM(B51:C51)</f>
        <v>463512</v>
      </c>
      <c r="E51" s="28">
        <f>D51/O51</f>
        <v>5.8021680895275765</v>
      </c>
      <c r="F51" s="27">
        <v>25872</v>
      </c>
      <c r="G51" s="27">
        <v>1253</v>
      </c>
      <c r="H51" s="28">
        <f>G51/O51</f>
        <v>1.5684850912550383E-2</v>
      </c>
      <c r="I51" s="27">
        <v>214962</v>
      </c>
      <c r="J51" s="28">
        <f>I51/O51</f>
        <v>2.6908594747515209</v>
      </c>
      <c r="K51" s="27">
        <v>81163</v>
      </c>
      <c r="L51" s="28">
        <f>K51/O51</f>
        <v>1.0159852790226072</v>
      </c>
      <c r="M51" s="27">
        <f>D51+G51+I51+K51</f>
        <v>760890</v>
      </c>
      <c r="N51" s="28">
        <f>M51/O51</f>
        <v>9.5246976942142556</v>
      </c>
      <c r="O51" s="30">
        <v>79886</v>
      </c>
    </row>
    <row r="52" spans="1:15" s="13" customFormat="1" ht="10.5" customHeight="1">
      <c r="A52" s="11"/>
      <c r="B52" s="31"/>
      <c r="C52" s="31"/>
      <c r="D52" s="31"/>
      <c r="E52" s="32"/>
      <c r="F52" s="31"/>
      <c r="G52" s="31"/>
      <c r="H52" s="32"/>
      <c r="I52" s="31"/>
      <c r="J52" s="32"/>
      <c r="K52" s="31"/>
      <c r="L52" s="32"/>
      <c r="M52" s="31"/>
      <c r="N52" s="32"/>
    </row>
    <row r="53" spans="1:15" ht="20.25">
      <c r="A53" s="4" t="s">
        <v>60</v>
      </c>
      <c r="B53" s="27"/>
      <c r="C53" s="27"/>
      <c r="D53" s="27"/>
      <c r="E53" s="28"/>
      <c r="F53" s="27"/>
      <c r="G53" s="27"/>
      <c r="H53" s="28"/>
      <c r="I53" s="27"/>
      <c r="J53" s="28"/>
      <c r="K53" s="27"/>
      <c r="L53" s="28"/>
      <c r="M53" s="27"/>
      <c r="N53" s="28"/>
    </row>
    <row r="54" spans="1:15" ht="20.25">
      <c r="A54" s="1" t="s">
        <v>61</v>
      </c>
      <c r="B54" s="27">
        <v>384618</v>
      </c>
      <c r="C54" s="27">
        <v>454325</v>
      </c>
      <c r="D54" s="27">
        <f>SUM(B54:C54)</f>
        <v>838943</v>
      </c>
      <c r="E54" s="28">
        <f>D54/O54</f>
        <v>8.7121271911605884</v>
      </c>
      <c r="F54" s="27">
        <v>3560</v>
      </c>
      <c r="G54" s="27">
        <v>25000</v>
      </c>
      <c r="H54" s="28">
        <f>G54/O54</f>
        <v>0.25961618343441056</v>
      </c>
      <c r="I54" s="27">
        <v>225322</v>
      </c>
      <c r="J54" s="28">
        <f>I54/O54</f>
        <v>2.3398895073523303</v>
      </c>
      <c r="K54" s="27">
        <v>49886</v>
      </c>
      <c r="L54" s="28">
        <f>K54/O54</f>
        <v>0.51804851707236022</v>
      </c>
      <c r="M54" s="27">
        <f>D54+G54+I54+K54</f>
        <v>1139151</v>
      </c>
      <c r="N54" s="28">
        <f>M54/O54</f>
        <v>11.829681399019689</v>
      </c>
      <c r="O54" s="30">
        <v>96296</v>
      </c>
    </row>
    <row r="55" spans="1:15" ht="20.25">
      <c r="A55" s="29" t="s">
        <v>62</v>
      </c>
      <c r="B55" s="27">
        <v>446741</v>
      </c>
      <c r="C55" s="27">
        <v>566635</v>
      </c>
      <c r="D55" s="27">
        <f>SUM(B55:C55)</f>
        <v>1013376</v>
      </c>
      <c r="E55" s="28">
        <f>D55/O55</f>
        <v>11.117796135997104</v>
      </c>
      <c r="F55" s="27">
        <v>0</v>
      </c>
      <c r="G55" s="27">
        <v>2183</v>
      </c>
      <c r="H55" s="28">
        <f>G55/O55</f>
        <v>2.3949796487070622E-2</v>
      </c>
      <c r="I55" s="27">
        <v>358777</v>
      </c>
      <c r="J55" s="28">
        <f>I55/O55</f>
        <v>3.9361594751450921</v>
      </c>
      <c r="K55" s="27">
        <v>107111</v>
      </c>
      <c r="L55" s="28">
        <f>K55/O55</f>
        <v>1.1751198586929095</v>
      </c>
      <c r="M55" s="27">
        <f>D55+G55+I55+K55</f>
        <v>1481447</v>
      </c>
      <c r="N55" s="28">
        <f>M55/O55</f>
        <v>16.253025266322176</v>
      </c>
      <c r="O55" s="30">
        <v>91149</v>
      </c>
    </row>
    <row r="56" spans="1:15" ht="20.25">
      <c r="A56" s="1" t="s">
        <v>63</v>
      </c>
      <c r="B56" s="27">
        <v>79000</v>
      </c>
      <c r="C56" s="27">
        <v>400730</v>
      </c>
      <c r="D56" s="27">
        <f>SUM(B56:C56)</f>
        <v>479730</v>
      </c>
      <c r="E56" s="28">
        <f>D56/O56</f>
        <v>4.9259662381402229</v>
      </c>
      <c r="F56" s="27">
        <v>0</v>
      </c>
      <c r="G56" s="27">
        <v>60006</v>
      </c>
      <c r="H56" s="28">
        <f>G56/O56</f>
        <v>0.61615394093728182</v>
      </c>
      <c r="I56" s="27">
        <v>258420</v>
      </c>
      <c r="J56" s="28">
        <f>I56/O56</f>
        <v>2.6535096726496077</v>
      </c>
      <c r="K56" s="27">
        <v>103113</v>
      </c>
      <c r="L56" s="28">
        <f>K56/O56</f>
        <v>1.0587854766501006</v>
      </c>
      <c r="M56" s="27">
        <f>D56+G56+I56+K56</f>
        <v>901269</v>
      </c>
      <c r="N56" s="28">
        <f>M56/O56</f>
        <v>9.2544153283772133</v>
      </c>
      <c r="O56" s="30">
        <v>97388</v>
      </c>
    </row>
    <row r="57" spans="1:15" s="13" customFormat="1" ht="10.5" customHeight="1">
      <c r="A57" s="11"/>
      <c r="B57" s="31"/>
      <c r="C57" s="31"/>
      <c r="D57" s="31"/>
      <c r="E57" s="32"/>
      <c r="F57" s="31"/>
      <c r="G57" s="31"/>
      <c r="H57" s="32"/>
      <c r="I57" s="31"/>
      <c r="J57" s="32"/>
      <c r="K57" s="31"/>
      <c r="L57" s="32"/>
      <c r="M57" s="31"/>
      <c r="N57" s="32"/>
    </row>
    <row r="58" spans="1:15" ht="20.25">
      <c r="A58" s="4" t="s">
        <v>64</v>
      </c>
      <c r="B58" s="27"/>
      <c r="C58" s="27"/>
      <c r="D58" s="27"/>
      <c r="E58" s="28"/>
      <c r="F58" s="27"/>
      <c r="G58" s="27"/>
      <c r="H58" s="28"/>
      <c r="I58" s="27"/>
      <c r="J58" s="28"/>
      <c r="K58" s="27"/>
      <c r="L58" s="28"/>
      <c r="M58" s="27"/>
      <c r="N58" s="28"/>
    </row>
    <row r="59" spans="1:15" ht="20.25">
      <c r="A59" s="1" t="s">
        <v>65</v>
      </c>
      <c r="B59" s="27">
        <v>120191</v>
      </c>
      <c r="C59" s="27">
        <v>1449448</v>
      </c>
      <c r="D59" s="27">
        <f>SUM(B59:C59)</f>
        <v>1569639</v>
      </c>
      <c r="E59" s="28">
        <f>D59/O59</f>
        <v>8.8149776766910968</v>
      </c>
      <c r="F59" s="27">
        <v>83623</v>
      </c>
      <c r="G59" s="27">
        <v>23283</v>
      </c>
      <c r="H59" s="28">
        <f>G59/O59</f>
        <v>0.13075562294667678</v>
      </c>
      <c r="I59" s="27">
        <v>469007</v>
      </c>
      <c r="J59" s="28">
        <f>I59/O59</f>
        <v>2.6339089658270858</v>
      </c>
      <c r="K59" s="27">
        <v>141236</v>
      </c>
      <c r="L59" s="28">
        <f>K59/O59</f>
        <v>0.79317103304972902</v>
      </c>
      <c r="M59" s="27">
        <f>D59+G59+I59+K59</f>
        <v>2203165</v>
      </c>
      <c r="N59" s="28">
        <f>M59/O59</f>
        <v>12.372813298514588</v>
      </c>
      <c r="O59" s="30">
        <v>178065</v>
      </c>
    </row>
    <row r="60" spans="1:15" ht="20.25">
      <c r="A60" s="29" t="s">
        <v>66</v>
      </c>
      <c r="B60" s="27">
        <v>764276</v>
      </c>
      <c r="C60" s="27">
        <v>1712582</v>
      </c>
      <c r="D60" s="27">
        <f>SUM(B60:C60)</f>
        <v>2476858</v>
      </c>
      <c r="E60" s="28">
        <f>D60/O60</f>
        <v>12.182666863410555</v>
      </c>
      <c r="F60" s="27">
        <v>253993</v>
      </c>
      <c r="G60" s="27">
        <v>56306</v>
      </c>
      <c r="H60" s="28">
        <f>G60/O60</f>
        <v>0.27694653484826126</v>
      </c>
      <c r="I60" s="27">
        <v>516699</v>
      </c>
      <c r="J60" s="28">
        <f>I60/O60</f>
        <v>2.541434262948207</v>
      </c>
      <c r="K60" s="27">
        <v>237092</v>
      </c>
      <c r="L60" s="28">
        <f>K60/O60</f>
        <v>1.1661600511534111</v>
      </c>
      <c r="M60" s="27">
        <f>D60+G60+I60+K60</f>
        <v>3286955</v>
      </c>
      <c r="N60" s="28">
        <f>M60/O60</f>
        <v>16.167207712360433</v>
      </c>
      <c r="O60" s="30">
        <v>203310</v>
      </c>
    </row>
    <row r="61" spans="1:15" ht="20.25">
      <c r="A61" s="1" t="s">
        <v>67</v>
      </c>
      <c r="B61" s="27">
        <v>1362753</v>
      </c>
      <c r="C61" s="27">
        <v>975941</v>
      </c>
      <c r="D61" s="27">
        <f>SUM(B61:C61)</f>
        <v>2338694</v>
      </c>
      <c r="E61" s="28">
        <f>D61/O61</f>
        <v>13.097011205877905</v>
      </c>
      <c r="F61" s="27">
        <v>0</v>
      </c>
      <c r="G61" s="27">
        <v>1064</v>
      </c>
      <c r="H61" s="28">
        <f>G61/O61</f>
        <v>5.958547771984745E-3</v>
      </c>
      <c r="I61" s="27">
        <v>407766</v>
      </c>
      <c r="J61" s="28">
        <f>I61/O61</f>
        <v>2.2835462319465525</v>
      </c>
      <c r="K61" s="27">
        <v>173795</v>
      </c>
      <c r="L61" s="28">
        <f>K61/O61</f>
        <v>0.97327613724820372</v>
      </c>
      <c r="M61" s="27">
        <f>D61+G61+I61+K61</f>
        <v>2921319</v>
      </c>
      <c r="N61" s="28">
        <f>M61/O61</f>
        <v>16.359792122844645</v>
      </c>
      <c r="O61" s="30">
        <v>178567</v>
      </c>
    </row>
    <row r="62" spans="1:15" ht="20.25">
      <c r="A62" s="1" t="s">
        <v>68</v>
      </c>
      <c r="B62" s="27">
        <v>397951</v>
      </c>
      <c r="C62" s="27">
        <v>2200169</v>
      </c>
      <c r="D62" s="27">
        <f>SUM(B62:C62)</f>
        <v>2598120</v>
      </c>
      <c r="E62" s="28">
        <f>D62/O62</f>
        <v>16.937449069396003</v>
      </c>
      <c r="F62" s="27">
        <v>21648</v>
      </c>
      <c r="G62" s="27">
        <v>85934</v>
      </c>
      <c r="H62" s="28">
        <f>G62/O62</f>
        <v>0.56021382704781775</v>
      </c>
      <c r="I62" s="27">
        <v>430515</v>
      </c>
      <c r="J62" s="28">
        <f>I62/O62</f>
        <v>2.8065777893673198</v>
      </c>
      <c r="K62" s="27">
        <v>151582</v>
      </c>
      <c r="L62" s="28">
        <f>K62/O62</f>
        <v>0.98818084031422149</v>
      </c>
      <c r="M62" s="27">
        <f>D62+G62+I62+K62</f>
        <v>3266151</v>
      </c>
      <c r="N62" s="28">
        <f>M62/O62</f>
        <v>21.292421526125363</v>
      </c>
      <c r="O62" s="30">
        <v>153395</v>
      </c>
    </row>
    <row r="63" spans="1:15" ht="20.25">
      <c r="A63" s="1" t="s">
        <v>69</v>
      </c>
      <c r="B63" s="27">
        <v>1279199</v>
      </c>
      <c r="C63" s="27">
        <v>1266253</v>
      </c>
      <c r="D63" s="27">
        <f>SUM(B63:C63)</f>
        <v>2545452</v>
      </c>
      <c r="E63" s="28">
        <f>D63/O63</f>
        <v>10.358440120942308</v>
      </c>
      <c r="F63" s="27">
        <v>161366</v>
      </c>
      <c r="G63" s="27">
        <v>53300</v>
      </c>
      <c r="H63" s="28">
        <f>G63/O63</f>
        <v>0.21689855414528542</v>
      </c>
      <c r="I63" s="27">
        <v>551030</v>
      </c>
      <c r="J63" s="28">
        <f>I63/O63</f>
        <v>2.2423566658663532</v>
      </c>
      <c r="K63" s="27">
        <v>297568</v>
      </c>
      <c r="L63" s="28">
        <f>K63/O63</f>
        <v>1.2109206183846959</v>
      </c>
      <c r="M63" s="27">
        <f>D63+G63+I63+K63</f>
        <v>3447350</v>
      </c>
      <c r="N63" s="28">
        <f>M63/O63</f>
        <v>14.028615959338643</v>
      </c>
      <c r="O63" s="30">
        <v>245737</v>
      </c>
    </row>
    <row r="64" spans="1:15" s="13" customFormat="1" ht="10.5" customHeight="1">
      <c r="A64" s="11"/>
      <c r="B64" s="31"/>
      <c r="C64" s="31"/>
      <c r="D64" s="31"/>
      <c r="E64" s="32"/>
      <c r="F64" s="31"/>
      <c r="G64" s="31"/>
      <c r="H64" s="32"/>
      <c r="I64" s="31"/>
      <c r="J64" s="32"/>
      <c r="K64" s="31"/>
      <c r="L64" s="32"/>
      <c r="M64" s="31"/>
      <c r="N64" s="32"/>
    </row>
    <row r="65" spans="1:15" ht="20.25">
      <c r="A65" s="33" t="s">
        <v>93</v>
      </c>
      <c r="B65" s="27"/>
      <c r="C65" s="27"/>
      <c r="D65" s="27"/>
      <c r="E65" s="28"/>
      <c r="F65" s="27"/>
      <c r="G65" s="27"/>
      <c r="H65" s="28"/>
      <c r="I65" s="27"/>
      <c r="J65" s="28"/>
      <c r="K65" s="27"/>
      <c r="L65" s="28"/>
      <c r="M65" s="27"/>
      <c r="N65" s="28"/>
    </row>
    <row r="66" spans="1:15" ht="20.25">
      <c r="A66" s="1" t="s">
        <v>94</v>
      </c>
      <c r="B66" s="27">
        <v>0</v>
      </c>
      <c r="C66" s="27">
        <v>15400</v>
      </c>
      <c r="D66" s="27">
        <f>SUM(B66:C66)</f>
        <v>15400</v>
      </c>
      <c r="E66" s="28">
        <f>D66/O66</f>
        <v>4.1881968996464511</v>
      </c>
      <c r="F66" s="27">
        <v>0</v>
      </c>
      <c r="G66" s="27">
        <v>2883</v>
      </c>
      <c r="H66" s="28">
        <f>G66/O66</f>
        <v>0.78406309491433235</v>
      </c>
      <c r="I66" s="27">
        <v>673</v>
      </c>
      <c r="J66" s="28">
        <f>I66/O66</f>
        <v>0.1830296437313027</v>
      </c>
      <c r="K66" s="27">
        <v>2283</v>
      </c>
      <c r="L66" s="28">
        <f>K66/O66</f>
        <v>0.62088659233070442</v>
      </c>
      <c r="M66" s="27">
        <f>D66+G66+I66+K66</f>
        <v>21239</v>
      </c>
      <c r="N66" s="28">
        <f>M66/O66</f>
        <v>5.7761762306227906</v>
      </c>
      <c r="O66" s="30">
        <v>3677</v>
      </c>
    </row>
    <row r="67" spans="1:15" ht="20.25">
      <c r="A67" s="1" t="s">
        <v>95</v>
      </c>
      <c r="B67" s="27">
        <v>203574</v>
      </c>
      <c r="C67" s="27">
        <v>55000</v>
      </c>
      <c r="D67" s="27">
        <f>SUM(B67:C67)</f>
        <v>258574</v>
      </c>
      <c r="E67" s="28">
        <f>D67/O67</f>
        <v>15.422521770249315</v>
      </c>
      <c r="F67" s="27"/>
      <c r="G67" s="27">
        <v>3</v>
      </c>
      <c r="H67" s="28">
        <f>G67/O67</f>
        <v>1.7893355600620304E-4</v>
      </c>
      <c r="I67" s="27">
        <v>12951</v>
      </c>
      <c r="J67" s="28">
        <f>I67/O67</f>
        <v>0.77245616127877847</v>
      </c>
      <c r="K67" s="27">
        <v>6899</v>
      </c>
      <c r="L67" s="28">
        <f>K67/O67</f>
        <v>0.41148753429559826</v>
      </c>
      <c r="M67" s="27">
        <f>D67+G67+I67+K67</f>
        <v>278427</v>
      </c>
      <c r="N67" s="28">
        <f>M67/O67</f>
        <v>16.606644399379697</v>
      </c>
      <c r="O67" s="30">
        <v>16766</v>
      </c>
    </row>
    <row r="68" spans="1:15" ht="20.25">
      <c r="A68" s="29"/>
      <c r="B68" s="27"/>
      <c r="C68" s="27"/>
      <c r="D68" s="27"/>
      <c r="E68" s="28"/>
      <c r="F68" s="27"/>
      <c r="G68" s="27"/>
      <c r="H68" s="28"/>
      <c r="I68" s="27"/>
      <c r="J68" s="28"/>
      <c r="K68" s="27"/>
      <c r="L68" s="28"/>
      <c r="M68" s="27"/>
      <c r="N68" s="28"/>
    </row>
    <row r="69" spans="1:15" s="17" customFormat="1" ht="20.25">
      <c r="A69" s="4" t="s">
        <v>73</v>
      </c>
      <c r="B69" s="34">
        <f>SUM(B5:B68)</f>
        <v>9045307</v>
      </c>
      <c r="C69" s="34">
        <f>SUM(C5:C68)</f>
        <v>18123427</v>
      </c>
      <c r="D69" s="34">
        <f>SUM(B69:C69)</f>
        <v>27168734</v>
      </c>
      <c r="E69" s="35">
        <f>D69/O69</f>
        <v>9.8128763072104341</v>
      </c>
      <c r="F69" s="34">
        <f>SUM(F5:F68)</f>
        <v>770398</v>
      </c>
      <c r="G69" s="34">
        <f>SUM(G5:G68)</f>
        <v>672693</v>
      </c>
      <c r="H69" s="35">
        <f>G69/O69</f>
        <v>0.24296506424356426</v>
      </c>
      <c r="I69" s="34">
        <f>SUM(I5:I68)</f>
        <v>7321725</v>
      </c>
      <c r="J69" s="35">
        <f>I69/O69</f>
        <v>2.6444802978456896</v>
      </c>
      <c r="K69" s="34">
        <f>SUM(K5:K68)</f>
        <v>2817219</v>
      </c>
      <c r="L69" s="35">
        <f>K69/O69</f>
        <v>1.0175307240051403</v>
      </c>
      <c r="M69" s="34">
        <f>D69+G69+I69+K69</f>
        <v>37980371</v>
      </c>
      <c r="N69" s="35">
        <f>M69/O69</f>
        <v>13.717852393304829</v>
      </c>
      <c r="O69" s="36">
        <v>2768682</v>
      </c>
    </row>
    <row r="72" spans="1:15" ht="20.25">
      <c r="A72" s="1" t="s">
        <v>96</v>
      </c>
      <c r="B72" s="37"/>
    </row>
  </sheetData>
  <phoneticPr fontId="0" type="noConversion"/>
  <pageMargins left="0.75" right="0.75" top="0.89" bottom="0.75" header="0.5" footer="0.5"/>
  <pageSetup scale="37" orientation="landscape" horizontalDpi="4294967293" r:id="rId1"/>
  <headerFooter alignWithMargins="0">
    <oddHeader>&amp;C&amp;"Arial,Bold"&amp;22Public Library System Operating Income FY02</oddHeader>
    <oddFooter>&amp;L&amp;20Mississippi Public Library Statistics, FY02, Public Library Operating Income&amp;R&amp;20Page 12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68"/>
  <sheetViews>
    <sheetView topLeftCell="G48" zoomScaleNormal="100" workbookViewId="0">
      <selection activeCell="Q69" sqref="Q69"/>
    </sheetView>
  </sheetViews>
  <sheetFormatPr defaultRowHeight="12.75"/>
  <cols>
    <col min="1" max="1" width="57.7109375" bestFit="1" customWidth="1"/>
    <col min="2" max="2" width="12.42578125" style="30" bestFit="1" customWidth="1"/>
    <col min="3" max="3" width="11.28515625" style="30" bestFit="1" customWidth="1"/>
    <col min="4" max="4" width="12.7109375" style="30" bestFit="1" customWidth="1"/>
    <col min="5" max="5" width="9" style="54" bestFit="1" customWidth="1"/>
    <col min="6" max="6" width="11.42578125" style="30" bestFit="1" customWidth="1"/>
    <col min="7" max="7" width="12.42578125" style="30" bestFit="1" customWidth="1"/>
    <col min="8" max="8" width="10.28515625" style="30" bestFit="1" customWidth="1"/>
    <col min="9" max="9" width="11.42578125" style="30" bestFit="1" customWidth="1"/>
    <col min="10" max="10" width="9" style="54" bestFit="1" customWidth="1"/>
    <col min="11" max="11" width="12.42578125" style="30" bestFit="1" customWidth="1"/>
    <col min="12" max="12" width="12.28515625" style="30" bestFit="1" customWidth="1"/>
    <col min="13" max="13" width="13.85546875" style="30" bestFit="1" customWidth="1"/>
    <col min="14" max="14" width="9" style="54" bestFit="1" customWidth="1"/>
    <col min="15" max="15" width="15.140625" style="30" customWidth="1"/>
    <col min="16" max="16" width="12.5703125" style="30" customWidth="1"/>
    <col min="17" max="17" width="12.42578125" style="30" bestFit="1" customWidth="1"/>
  </cols>
  <sheetData>
    <row r="1" spans="1:17" ht="15">
      <c r="A1" s="40" t="s">
        <v>1</v>
      </c>
      <c r="B1" s="41"/>
      <c r="C1" s="41"/>
      <c r="D1" s="42" t="s">
        <v>75</v>
      </c>
      <c r="E1" s="43"/>
      <c r="F1" s="42" t="s">
        <v>97</v>
      </c>
      <c r="G1" s="42" t="s">
        <v>98</v>
      </c>
      <c r="H1" s="42" t="s">
        <v>8</v>
      </c>
      <c r="I1" s="42" t="s">
        <v>75</v>
      </c>
      <c r="J1" s="43"/>
      <c r="K1" s="42" t="s">
        <v>98</v>
      </c>
      <c r="L1" s="42" t="s">
        <v>84</v>
      </c>
      <c r="M1" s="42" t="s">
        <v>99</v>
      </c>
      <c r="N1" s="44"/>
      <c r="O1" s="42" t="s">
        <v>100</v>
      </c>
      <c r="P1" s="42" t="s">
        <v>101</v>
      </c>
      <c r="Q1" s="42" t="s">
        <v>102</v>
      </c>
    </row>
    <row r="2" spans="1:17" ht="15">
      <c r="A2" s="23"/>
      <c r="B2" s="42" t="s">
        <v>103</v>
      </c>
      <c r="C2" s="42" t="s">
        <v>104</v>
      </c>
      <c r="D2" s="42" t="s">
        <v>105</v>
      </c>
      <c r="E2" s="43" t="s">
        <v>106</v>
      </c>
      <c r="F2" s="42" t="s">
        <v>107</v>
      </c>
      <c r="G2" s="42" t="s">
        <v>107</v>
      </c>
      <c r="H2" s="42" t="s">
        <v>108</v>
      </c>
      <c r="I2" s="42" t="s">
        <v>107</v>
      </c>
      <c r="J2" s="44" t="s">
        <v>106</v>
      </c>
      <c r="K2" s="42" t="s">
        <v>109</v>
      </c>
      <c r="L2" s="42" t="s">
        <v>85</v>
      </c>
      <c r="M2" s="42" t="s">
        <v>85</v>
      </c>
      <c r="N2" s="44" t="s">
        <v>106</v>
      </c>
      <c r="O2" s="42" t="s">
        <v>110</v>
      </c>
      <c r="P2" s="45" t="s">
        <v>111</v>
      </c>
      <c r="Q2" s="42" t="s">
        <v>7</v>
      </c>
    </row>
    <row r="3" spans="1:17" ht="15">
      <c r="A3" s="40" t="s">
        <v>16</v>
      </c>
      <c r="B3" s="46"/>
      <c r="C3" s="46"/>
      <c r="D3" s="46"/>
      <c r="E3" s="47"/>
      <c r="F3" s="46"/>
      <c r="G3" s="46"/>
      <c r="H3" s="46"/>
      <c r="I3" s="46"/>
      <c r="J3" s="47"/>
      <c r="K3" s="46"/>
      <c r="L3" s="46"/>
      <c r="M3" s="46"/>
      <c r="N3" s="47"/>
      <c r="O3" s="46"/>
      <c r="P3" s="46"/>
      <c r="Q3" s="46"/>
    </row>
    <row r="4" spans="1:17" ht="14.25">
      <c r="A4" s="48" t="s">
        <v>17</v>
      </c>
      <c r="B4" s="46">
        <v>68794</v>
      </c>
      <c r="C4" s="46">
        <v>20438</v>
      </c>
      <c r="D4" s="46">
        <f t="shared" ref="D4:D11" si="0">SUM(B4:C4)</f>
        <v>89232</v>
      </c>
      <c r="E4" s="47">
        <f t="shared" ref="E4:E11" si="1">D4/O4</f>
        <v>0.81411601554659419</v>
      </c>
      <c r="F4" s="46">
        <v>8785</v>
      </c>
      <c r="G4" s="46">
        <v>352</v>
      </c>
      <c r="H4" s="46">
        <v>4166</v>
      </c>
      <c r="I4" s="46">
        <f t="shared" ref="I4:I11" si="2">SUM(F4:H4)</f>
        <v>13303</v>
      </c>
      <c r="J4" s="47">
        <f t="shared" ref="J4:J11" si="3">I4/O4</f>
        <v>0.12137109282338558</v>
      </c>
      <c r="K4" s="46">
        <v>804</v>
      </c>
      <c r="L4" s="46">
        <v>6267</v>
      </c>
      <c r="M4" s="46">
        <f t="shared" ref="M4:M11" si="4">SUM(K4:L4)</f>
        <v>7071</v>
      </c>
      <c r="N4" s="47">
        <f t="shared" ref="N4:N11" si="5">M4/O4</f>
        <v>6.4512891630020261E-2</v>
      </c>
      <c r="O4" s="46">
        <f>(D4+I4+M4)</f>
        <v>109606</v>
      </c>
      <c r="P4" s="46">
        <v>0</v>
      </c>
      <c r="Q4" s="46">
        <f t="shared" ref="Q4:Q11" si="6">O4+P4</f>
        <v>109606</v>
      </c>
    </row>
    <row r="5" spans="1:17" ht="14.25">
      <c r="A5" s="23" t="s">
        <v>18</v>
      </c>
      <c r="B5" s="46">
        <v>45654</v>
      </c>
      <c r="C5" s="46">
        <v>8225</v>
      </c>
      <c r="D5" s="46">
        <f t="shared" si="0"/>
        <v>53879</v>
      </c>
      <c r="E5" s="47">
        <f t="shared" si="1"/>
        <v>0.5590325693356436</v>
      </c>
      <c r="F5" s="46">
        <v>21212</v>
      </c>
      <c r="G5" s="46">
        <v>978</v>
      </c>
      <c r="H5" s="46">
        <v>0</v>
      </c>
      <c r="I5" s="46">
        <f t="shared" si="2"/>
        <v>22190</v>
      </c>
      <c r="J5" s="47">
        <f t="shared" si="3"/>
        <v>0.23023687732804865</v>
      </c>
      <c r="K5" s="46">
        <v>2700</v>
      </c>
      <c r="L5" s="46">
        <v>17610</v>
      </c>
      <c r="M5" s="46">
        <f t="shared" si="4"/>
        <v>20310</v>
      </c>
      <c r="N5" s="47">
        <f t="shared" si="5"/>
        <v>0.21073055333630769</v>
      </c>
      <c r="O5" s="46">
        <f t="shared" ref="O5:O11" si="7">D5+I5+M5</f>
        <v>96379</v>
      </c>
      <c r="P5" s="46">
        <v>0</v>
      </c>
      <c r="Q5" s="46">
        <f t="shared" si="6"/>
        <v>96379</v>
      </c>
    </row>
    <row r="6" spans="1:17" ht="14.25">
      <c r="A6" s="23" t="s">
        <v>19</v>
      </c>
      <c r="B6" s="46">
        <v>67537</v>
      </c>
      <c r="C6" s="46">
        <v>21221</v>
      </c>
      <c r="D6" s="46">
        <f t="shared" si="0"/>
        <v>88758</v>
      </c>
      <c r="E6" s="47">
        <f t="shared" si="1"/>
        <v>0.8123632835738932</v>
      </c>
      <c r="F6" s="46">
        <v>10125</v>
      </c>
      <c r="G6" s="46">
        <v>2304</v>
      </c>
      <c r="H6" s="46">
        <v>125</v>
      </c>
      <c r="I6" s="46">
        <f t="shared" si="2"/>
        <v>12554</v>
      </c>
      <c r="J6" s="47">
        <f t="shared" si="3"/>
        <v>0.1149012895962804</v>
      </c>
      <c r="K6" s="46">
        <v>2412</v>
      </c>
      <c r="L6" s="46">
        <v>5535</v>
      </c>
      <c r="M6" s="46">
        <f t="shared" si="4"/>
        <v>7947</v>
      </c>
      <c r="N6" s="47">
        <f t="shared" si="5"/>
        <v>7.273542682982638E-2</v>
      </c>
      <c r="O6" s="46">
        <f t="shared" si="7"/>
        <v>109259</v>
      </c>
      <c r="P6" s="46">
        <v>0</v>
      </c>
      <c r="Q6" s="46">
        <f t="shared" si="6"/>
        <v>109259</v>
      </c>
    </row>
    <row r="7" spans="1:17" ht="14.25">
      <c r="A7" s="23" t="s">
        <v>20</v>
      </c>
      <c r="B7" s="46">
        <v>63477</v>
      </c>
      <c r="C7" s="46">
        <v>21169</v>
      </c>
      <c r="D7" s="46">
        <f t="shared" si="0"/>
        <v>84646</v>
      </c>
      <c r="E7" s="47">
        <f t="shared" si="1"/>
        <v>0.7340988326713267</v>
      </c>
      <c r="F7" s="46">
        <v>14593</v>
      </c>
      <c r="G7" s="46">
        <v>2539</v>
      </c>
      <c r="H7" s="46">
        <v>1081</v>
      </c>
      <c r="I7" s="46">
        <f t="shared" si="2"/>
        <v>18213</v>
      </c>
      <c r="J7" s="47">
        <f t="shared" si="3"/>
        <v>0.15795361906579017</v>
      </c>
      <c r="K7" s="46">
        <v>1144</v>
      </c>
      <c r="L7" s="46">
        <v>11303</v>
      </c>
      <c r="M7" s="46">
        <f t="shared" si="4"/>
        <v>12447</v>
      </c>
      <c r="N7" s="47">
        <f t="shared" si="5"/>
        <v>0.10794754826288311</v>
      </c>
      <c r="O7" s="46">
        <f t="shared" si="7"/>
        <v>115306</v>
      </c>
      <c r="P7" s="46">
        <v>0</v>
      </c>
      <c r="Q7" s="46">
        <f t="shared" si="6"/>
        <v>115306</v>
      </c>
    </row>
    <row r="8" spans="1:17" ht="14.25">
      <c r="A8" s="48" t="s">
        <v>21</v>
      </c>
      <c r="B8" s="46">
        <v>40820</v>
      </c>
      <c r="C8" s="46">
        <v>5500</v>
      </c>
      <c r="D8" s="46">
        <f t="shared" si="0"/>
        <v>46320</v>
      </c>
      <c r="E8" s="47">
        <f t="shared" si="1"/>
        <v>0.69379746266644693</v>
      </c>
      <c r="F8" s="46">
        <v>9262</v>
      </c>
      <c r="G8" s="46">
        <v>0</v>
      </c>
      <c r="H8" s="46">
        <v>0</v>
      </c>
      <c r="I8" s="46">
        <f t="shared" si="2"/>
        <v>9262</v>
      </c>
      <c r="J8" s="47">
        <f t="shared" si="3"/>
        <v>0.13872953582073902</v>
      </c>
      <c r="K8" s="46">
        <v>979</v>
      </c>
      <c r="L8" s="46">
        <v>10202</v>
      </c>
      <c r="M8" s="46">
        <f t="shared" si="4"/>
        <v>11181</v>
      </c>
      <c r="N8" s="47">
        <f t="shared" si="5"/>
        <v>0.167473001512814</v>
      </c>
      <c r="O8" s="46">
        <f t="shared" si="7"/>
        <v>66763</v>
      </c>
      <c r="P8" s="46">
        <v>0</v>
      </c>
      <c r="Q8" s="46">
        <f t="shared" si="6"/>
        <v>66763</v>
      </c>
    </row>
    <row r="9" spans="1:17" ht="14.25">
      <c r="A9" s="48" t="s">
        <v>22</v>
      </c>
      <c r="B9" s="46">
        <v>56692</v>
      </c>
      <c r="C9" s="46">
        <v>15374</v>
      </c>
      <c r="D9" s="46">
        <f t="shared" si="0"/>
        <v>72066</v>
      </c>
      <c r="E9" s="47">
        <f t="shared" si="1"/>
        <v>0.64233953989999371</v>
      </c>
      <c r="F9" s="46">
        <v>3516</v>
      </c>
      <c r="G9" s="46">
        <v>50</v>
      </c>
      <c r="H9" s="46">
        <v>767</v>
      </c>
      <c r="I9" s="46">
        <f t="shared" si="2"/>
        <v>4333</v>
      </c>
      <c r="J9" s="47">
        <f t="shared" si="3"/>
        <v>3.8620947830969844E-2</v>
      </c>
      <c r="K9" s="46">
        <v>8826</v>
      </c>
      <c r="L9" s="46">
        <v>26968</v>
      </c>
      <c r="M9" s="46">
        <f t="shared" si="4"/>
        <v>35794</v>
      </c>
      <c r="N9" s="47">
        <f t="shared" si="5"/>
        <v>0.31903951226903637</v>
      </c>
      <c r="O9" s="46">
        <f t="shared" si="7"/>
        <v>112193</v>
      </c>
      <c r="P9" s="46">
        <v>0</v>
      </c>
      <c r="Q9" s="46">
        <f t="shared" si="6"/>
        <v>112193</v>
      </c>
    </row>
    <row r="10" spans="1:17" ht="14.25">
      <c r="A10" s="23" t="s">
        <v>23</v>
      </c>
      <c r="B10" s="46">
        <v>51019</v>
      </c>
      <c r="C10" s="46">
        <v>15836</v>
      </c>
      <c r="D10" s="46">
        <f t="shared" si="0"/>
        <v>66855</v>
      </c>
      <c r="E10" s="47">
        <f t="shared" si="1"/>
        <v>0.67422019181314863</v>
      </c>
      <c r="F10" s="46">
        <v>5859</v>
      </c>
      <c r="G10" s="46">
        <v>1572</v>
      </c>
      <c r="H10" s="46">
        <v>0</v>
      </c>
      <c r="I10" s="46">
        <f t="shared" si="2"/>
        <v>7431</v>
      </c>
      <c r="J10" s="47">
        <f t="shared" si="3"/>
        <v>7.494024748131789E-2</v>
      </c>
      <c r="K10" s="46">
        <v>8685</v>
      </c>
      <c r="L10" s="46">
        <v>16188</v>
      </c>
      <c r="M10" s="46">
        <f t="shared" si="4"/>
        <v>24873</v>
      </c>
      <c r="N10" s="47">
        <f t="shared" si="5"/>
        <v>0.25083956070553354</v>
      </c>
      <c r="O10" s="46">
        <f t="shared" si="7"/>
        <v>99159</v>
      </c>
      <c r="P10" s="46">
        <v>284508</v>
      </c>
      <c r="Q10" s="46">
        <f t="shared" si="6"/>
        <v>383667</v>
      </c>
    </row>
    <row r="11" spans="1:17" ht="14.25">
      <c r="A11" s="23" t="s">
        <v>24</v>
      </c>
      <c r="B11" s="46">
        <v>31260</v>
      </c>
      <c r="C11" s="46">
        <v>20299</v>
      </c>
      <c r="D11" s="46">
        <f t="shared" si="0"/>
        <v>51559</v>
      </c>
      <c r="E11" s="47">
        <f t="shared" si="1"/>
        <v>0.69629159464131374</v>
      </c>
      <c r="F11" s="46">
        <v>9653</v>
      </c>
      <c r="G11" s="46">
        <v>479</v>
      </c>
      <c r="H11" s="46">
        <v>0</v>
      </c>
      <c r="I11" s="46">
        <f t="shared" si="2"/>
        <v>10132</v>
      </c>
      <c r="J11" s="47">
        <f t="shared" si="3"/>
        <v>0.13683016421780467</v>
      </c>
      <c r="K11" s="46">
        <v>5618</v>
      </c>
      <c r="L11" s="46">
        <v>6739</v>
      </c>
      <c r="M11" s="46">
        <f t="shared" si="4"/>
        <v>12357</v>
      </c>
      <c r="N11" s="47">
        <f t="shared" si="5"/>
        <v>0.16687824114088159</v>
      </c>
      <c r="O11" s="46">
        <f t="shared" si="7"/>
        <v>74048</v>
      </c>
      <c r="P11" s="46">
        <v>5600</v>
      </c>
      <c r="Q11" s="46">
        <f t="shared" si="6"/>
        <v>79648</v>
      </c>
    </row>
    <row r="12" spans="1:17" s="13" customFormat="1" ht="14.25">
      <c r="A12" s="49"/>
      <c r="B12" s="50"/>
      <c r="C12" s="50"/>
      <c r="D12" s="50"/>
      <c r="E12" s="51"/>
      <c r="F12" s="50"/>
      <c r="G12" s="50"/>
      <c r="H12" s="50"/>
      <c r="I12" s="50"/>
      <c r="J12" s="51"/>
      <c r="K12" s="50"/>
      <c r="L12" s="50"/>
      <c r="M12" s="50"/>
      <c r="N12" s="51"/>
      <c r="O12" s="50"/>
      <c r="P12" s="50"/>
      <c r="Q12" s="50"/>
    </row>
    <row r="13" spans="1:17" ht="15">
      <c r="A13" s="40" t="s">
        <v>25</v>
      </c>
      <c r="B13" s="46"/>
      <c r="C13" s="46"/>
      <c r="D13" s="46"/>
      <c r="E13" s="47"/>
      <c r="F13" s="46"/>
      <c r="G13" s="46"/>
      <c r="H13" s="46"/>
      <c r="I13" s="46"/>
      <c r="J13" s="47"/>
      <c r="K13" s="46"/>
      <c r="L13" s="46"/>
      <c r="M13" s="46"/>
      <c r="N13" s="47"/>
      <c r="O13" s="46"/>
      <c r="P13" s="46"/>
      <c r="Q13" s="46"/>
    </row>
    <row r="14" spans="1:17" ht="14.25">
      <c r="A14" s="48" t="s">
        <v>26</v>
      </c>
      <c r="B14" s="46">
        <v>289173</v>
      </c>
      <c r="C14" s="46">
        <v>73049</v>
      </c>
      <c r="D14" s="46">
        <f t="shared" ref="D14:D22" si="8">SUM(B14:C14)</f>
        <v>362222</v>
      </c>
      <c r="E14" s="47">
        <f t="shared" ref="E14:E22" si="9">D14/O14</f>
        <v>0.5788920213003983</v>
      </c>
      <c r="F14" s="46">
        <v>37919</v>
      </c>
      <c r="G14" s="46">
        <v>3697</v>
      </c>
      <c r="H14" s="46">
        <v>1771</v>
      </c>
      <c r="I14" s="46">
        <f t="shared" ref="I14:I22" si="10">SUM(F14:H14)</f>
        <v>43387</v>
      </c>
      <c r="J14" s="47">
        <f t="shared" ref="J14:J22" si="11">I14/O14</f>
        <v>6.9339764365942372E-2</v>
      </c>
      <c r="K14" s="46">
        <v>5308</v>
      </c>
      <c r="L14" s="46">
        <v>214799</v>
      </c>
      <c r="M14" s="46">
        <f t="shared" ref="M14:M22" si="12">SUM(K14:L14)</f>
        <v>220107</v>
      </c>
      <c r="N14" s="47">
        <f t="shared" ref="N14:N22" si="13">M14/O14</f>
        <v>0.35176821433365935</v>
      </c>
      <c r="O14" s="46">
        <f t="shared" ref="O14:O22" si="14">D14+I14+M14</f>
        <v>625716</v>
      </c>
      <c r="P14" s="46">
        <v>59600</v>
      </c>
      <c r="Q14" s="46">
        <f t="shared" ref="Q14:Q22" si="15">O14+P14</f>
        <v>685316</v>
      </c>
    </row>
    <row r="15" spans="1:17" ht="14.25">
      <c r="A15" s="23" t="s">
        <v>27</v>
      </c>
      <c r="B15" s="46">
        <v>115942</v>
      </c>
      <c r="C15" s="46">
        <v>23725</v>
      </c>
      <c r="D15" s="46">
        <f t="shared" si="8"/>
        <v>139667</v>
      </c>
      <c r="E15" s="47">
        <f t="shared" si="9"/>
        <v>0.62760120606989278</v>
      </c>
      <c r="F15" s="46">
        <v>24060</v>
      </c>
      <c r="G15" s="46">
        <v>0</v>
      </c>
      <c r="H15" s="46">
        <v>1500</v>
      </c>
      <c r="I15" s="46">
        <f t="shared" si="10"/>
        <v>25560</v>
      </c>
      <c r="J15" s="47">
        <f t="shared" si="11"/>
        <v>0.11485524015799335</v>
      </c>
      <c r="K15" s="46">
        <v>3669</v>
      </c>
      <c r="L15" s="46">
        <v>53645</v>
      </c>
      <c r="M15" s="46">
        <f t="shared" si="12"/>
        <v>57314</v>
      </c>
      <c r="N15" s="47">
        <f t="shared" si="13"/>
        <v>0.25754355377211391</v>
      </c>
      <c r="O15" s="46">
        <f t="shared" si="14"/>
        <v>222541</v>
      </c>
      <c r="P15" s="46">
        <v>0</v>
      </c>
      <c r="Q15" s="46">
        <f t="shared" si="15"/>
        <v>222541</v>
      </c>
    </row>
    <row r="16" spans="1:17" ht="14.25">
      <c r="A16" s="48" t="s">
        <v>28</v>
      </c>
      <c r="B16" s="46">
        <v>140438</v>
      </c>
      <c r="C16" s="46">
        <v>44295</v>
      </c>
      <c r="D16" s="46">
        <f t="shared" si="8"/>
        <v>184733</v>
      </c>
      <c r="E16" s="47">
        <f t="shared" si="9"/>
        <v>0.7618169821435935</v>
      </c>
      <c r="F16" s="46">
        <v>17322</v>
      </c>
      <c r="G16" s="46">
        <v>451</v>
      </c>
      <c r="H16" s="46">
        <v>0</v>
      </c>
      <c r="I16" s="46">
        <f t="shared" si="10"/>
        <v>17773</v>
      </c>
      <c r="J16" s="47">
        <f t="shared" si="11"/>
        <v>7.3293744071920491E-2</v>
      </c>
      <c r="K16" s="46">
        <v>5030</v>
      </c>
      <c r="L16" s="46">
        <v>34954</v>
      </c>
      <c r="M16" s="46">
        <f t="shared" si="12"/>
        <v>39984</v>
      </c>
      <c r="N16" s="47">
        <f t="shared" si="13"/>
        <v>0.16488927378448595</v>
      </c>
      <c r="O16" s="46">
        <f t="shared" si="14"/>
        <v>242490</v>
      </c>
      <c r="P16" s="46">
        <v>0</v>
      </c>
      <c r="Q16" s="46">
        <f t="shared" si="15"/>
        <v>242490</v>
      </c>
    </row>
    <row r="17" spans="1:17" ht="14.25">
      <c r="A17" s="23" t="s">
        <v>29</v>
      </c>
      <c r="B17" s="46">
        <v>121595</v>
      </c>
      <c r="C17" s="46">
        <v>12640</v>
      </c>
      <c r="D17" s="46">
        <f t="shared" si="8"/>
        <v>134235</v>
      </c>
      <c r="E17" s="47">
        <f t="shared" si="9"/>
        <v>0.54353855809527662</v>
      </c>
      <c r="F17" s="46">
        <v>22000</v>
      </c>
      <c r="G17" s="46">
        <v>500</v>
      </c>
      <c r="H17" s="46">
        <v>0</v>
      </c>
      <c r="I17" s="46">
        <f t="shared" si="10"/>
        <v>22500</v>
      </c>
      <c r="J17" s="47">
        <f t="shared" si="11"/>
        <v>9.1106027169841883E-2</v>
      </c>
      <c r="K17" s="46">
        <v>8331</v>
      </c>
      <c r="L17" s="46">
        <v>81899</v>
      </c>
      <c r="M17" s="46">
        <f t="shared" si="12"/>
        <v>90230</v>
      </c>
      <c r="N17" s="47">
        <f t="shared" si="13"/>
        <v>0.36535541473488148</v>
      </c>
      <c r="O17" s="46">
        <f t="shared" si="14"/>
        <v>246965</v>
      </c>
      <c r="P17" s="46">
        <v>38062</v>
      </c>
      <c r="Q17" s="46">
        <f t="shared" si="15"/>
        <v>285027</v>
      </c>
    </row>
    <row r="18" spans="1:17" ht="14.25">
      <c r="A18" s="23" t="s">
        <v>30</v>
      </c>
      <c r="B18" s="46">
        <v>96964</v>
      </c>
      <c r="C18" s="46">
        <v>21009</v>
      </c>
      <c r="D18" s="46">
        <f t="shared" si="8"/>
        <v>117973</v>
      </c>
      <c r="E18" s="47">
        <f t="shared" si="9"/>
        <v>0.62528091078697423</v>
      </c>
      <c r="F18" s="46">
        <v>15118</v>
      </c>
      <c r="G18" s="46">
        <v>0</v>
      </c>
      <c r="H18" s="46">
        <v>810</v>
      </c>
      <c r="I18" s="46">
        <f t="shared" si="10"/>
        <v>15928</v>
      </c>
      <c r="J18" s="47">
        <f t="shared" si="11"/>
        <v>8.4421641791044777E-2</v>
      </c>
      <c r="K18" s="46">
        <v>11284</v>
      </c>
      <c r="L18" s="46">
        <v>43487</v>
      </c>
      <c r="M18" s="46">
        <f t="shared" si="12"/>
        <v>54771</v>
      </c>
      <c r="N18" s="47">
        <f t="shared" si="13"/>
        <v>0.29029744742198099</v>
      </c>
      <c r="O18" s="46">
        <f t="shared" si="14"/>
        <v>188672</v>
      </c>
      <c r="P18" s="46">
        <v>0</v>
      </c>
      <c r="Q18" s="46">
        <f t="shared" si="15"/>
        <v>188672</v>
      </c>
    </row>
    <row r="19" spans="1:17" ht="14.25">
      <c r="A19" s="48" t="s">
        <v>31</v>
      </c>
      <c r="B19" s="46">
        <v>203419</v>
      </c>
      <c r="C19" s="46">
        <v>56902</v>
      </c>
      <c r="D19" s="46">
        <f t="shared" si="8"/>
        <v>260321</v>
      </c>
      <c r="E19" s="47">
        <f t="shared" si="9"/>
        <v>0.63648633119558329</v>
      </c>
      <c r="F19" s="46">
        <v>21998</v>
      </c>
      <c r="G19" s="46">
        <v>0</v>
      </c>
      <c r="H19" s="46">
        <v>4403</v>
      </c>
      <c r="I19" s="46">
        <f t="shared" si="10"/>
        <v>26401</v>
      </c>
      <c r="J19" s="47">
        <f t="shared" si="11"/>
        <v>6.4550595725641022E-2</v>
      </c>
      <c r="K19" s="46">
        <v>2696</v>
      </c>
      <c r="L19" s="46">
        <v>119579</v>
      </c>
      <c r="M19" s="46">
        <f t="shared" si="12"/>
        <v>122275</v>
      </c>
      <c r="N19" s="47">
        <f t="shared" si="13"/>
        <v>0.29896307307877562</v>
      </c>
      <c r="O19" s="46">
        <f t="shared" si="14"/>
        <v>408997</v>
      </c>
      <c r="P19" s="46">
        <v>119235</v>
      </c>
      <c r="Q19" s="46">
        <f t="shared" si="15"/>
        <v>528232</v>
      </c>
    </row>
    <row r="20" spans="1:17" ht="14.25">
      <c r="A20" s="48" t="s">
        <v>32</v>
      </c>
      <c r="B20" s="46">
        <v>227126</v>
      </c>
      <c r="C20" s="46">
        <v>72288</v>
      </c>
      <c r="D20" s="46">
        <f t="shared" si="8"/>
        <v>299414</v>
      </c>
      <c r="E20" s="47">
        <f t="shared" si="9"/>
        <v>0.59984173252797224</v>
      </c>
      <c r="F20" s="46">
        <v>42883</v>
      </c>
      <c r="G20" s="46">
        <v>3699</v>
      </c>
      <c r="H20" s="46">
        <v>0</v>
      </c>
      <c r="I20" s="46">
        <f t="shared" si="10"/>
        <v>46582</v>
      </c>
      <c r="J20" s="47">
        <f t="shared" si="11"/>
        <v>9.3321713696146488E-2</v>
      </c>
      <c r="K20" s="46">
        <v>33294</v>
      </c>
      <c r="L20" s="46">
        <v>119865</v>
      </c>
      <c r="M20" s="46">
        <f t="shared" si="12"/>
        <v>153159</v>
      </c>
      <c r="N20" s="47">
        <f t="shared" si="13"/>
        <v>0.30683655377588126</v>
      </c>
      <c r="O20" s="46">
        <f t="shared" si="14"/>
        <v>499155</v>
      </c>
      <c r="P20" s="46">
        <v>76922</v>
      </c>
      <c r="Q20" s="46">
        <f t="shared" si="15"/>
        <v>576077</v>
      </c>
    </row>
    <row r="21" spans="1:17" ht="14.25">
      <c r="A21" s="23" t="s">
        <v>33</v>
      </c>
      <c r="B21" s="46">
        <v>86012</v>
      </c>
      <c r="C21" s="46">
        <v>34731</v>
      </c>
      <c r="D21" s="46">
        <f t="shared" si="8"/>
        <v>120743</v>
      </c>
      <c r="E21" s="47">
        <f t="shared" si="9"/>
        <v>0.63666898675440819</v>
      </c>
      <c r="F21" s="46">
        <v>28627</v>
      </c>
      <c r="G21" s="46">
        <v>6035</v>
      </c>
      <c r="H21" s="46">
        <v>0</v>
      </c>
      <c r="I21" s="46">
        <f t="shared" si="10"/>
        <v>34662</v>
      </c>
      <c r="J21" s="47">
        <f t="shared" si="11"/>
        <v>0.18277018476335105</v>
      </c>
      <c r="K21" s="46">
        <v>5493</v>
      </c>
      <c r="L21" s="46">
        <v>28750</v>
      </c>
      <c r="M21" s="46">
        <f t="shared" si="12"/>
        <v>34243</v>
      </c>
      <c r="N21" s="47">
        <f t="shared" si="13"/>
        <v>0.18056082848224078</v>
      </c>
      <c r="O21" s="46">
        <f t="shared" si="14"/>
        <v>189648</v>
      </c>
      <c r="P21" s="46">
        <v>21816</v>
      </c>
      <c r="Q21" s="46">
        <f t="shared" si="15"/>
        <v>211464</v>
      </c>
    </row>
    <row r="22" spans="1:17" ht="14.25">
      <c r="A22" s="23" t="s">
        <v>34</v>
      </c>
      <c r="B22" s="46">
        <v>99480</v>
      </c>
      <c r="C22" s="46">
        <v>15702</v>
      </c>
      <c r="D22" s="46">
        <f t="shared" si="8"/>
        <v>115182</v>
      </c>
      <c r="E22" s="47">
        <f t="shared" si="9"/>
        <v>0.55580111563627943</v>
      </c>
      <c r="F22" s="46">
        <v>14700</v>
      </c>
      <c r="G22" s="46">
        <v>5600</v>
      </c>
      <c r="H22" s="46">
        <v>0</v>
      </c>
      <c r="I22" s="46">
        <f t="shared" si="10"/>
        <v>20300</v>
      </c>
      <c r="J22" s="47">
        <f t="shared" si="11"/>
        <v>9.7955953598795581E-2</v>
      </c>
      <c r="K22" s="46">
        <v>6800</v>
      </c>
      <c r="L22" s="46">
        <v>64954</v>
      </c>
      <c r="M22" s="46">
        <f t="shared" si="12"/>
        <v>71754</v>
      </c>
      <c r="N22" s="47">
        <f t="shared" si="13"/>
        <v>0.34624293076492502</v>
      </c>
      <c r="O22" s="46">
        <f t="shared" si="14"/>
        <v>207236</v>
      </c>
      <c r="P22" s="46">
        <v>18806</v>
      </c>
      <c r="Q22" s="46">
        <f t="shared" si="15"/>
        <v>226042</v>
      </c>
    </row>
    <row r="23" spans="1:17" s="13" customFormat="1" ht="14.25">
      <c r="A23" s="49"/>
      <c r="B23" s="50"/>
      <c r="C23" s="50"/>
      <c r="D23" s="50"/>
      <c r="E23" s="51"/>
      <c r="F23" s="50"/>
      <c r="G23" s="50"/>
      <c r="H23" s="50"/>
      <c r="I23" s="50"/>
      <c r="J23" s="51"/>
      <c r="K23" s="50"/>
      <c r="L23" s="50"/>
      <c r="M23" s="50"/>
      <c r="N23" s="51"/>
      <c r="O23" s="50"/>
      <c r="P23" s="50"/>
      <c r="Q23" s="50"/>
    </row>
    <row r="24" spans="1:17" ht="15">
      <c r="A24" s="52" t="s">
        <v>35</v>
      </c>
      <c r="B24" s="46"/>
      <c r="C24" s="46"/>
      <c r="D24" s="46"/>
      <c r="E24" s="47"/>
      <c r="F24" s="46"/>
      <c r="G24" s="46"/>
      <c r="H24" s="46"/>
      <c r="I24" s="46"/>
      <c r="J24" s="47"/>
      <c r="K24" s="46"/>
      <c r="L24" s="46"/>
      <c r="M24" s="46"/>
      <c r="N24" s="47"/>
      <c r="O24" s="46"/>
      <c r="P24" s="46"/>
      <c r="Q24" s="46"/>
    </row>
    <row r="25" spans="1:17" ht="14.25">
      <c r="A25" s="23" t="s">
        <v>36</v>
      </c>
      <c r="B25" s="46">
        <v>365205</v>
      </c>
      <c r="C25" s="46">
        <v>96598</v>
      </c>
      <c r="D25" s="46">
        <f t="shared" ref="D25:D35" si="16">SUM(B25:C25)</f>
        <v>461803</v>
      </c>
      <c r="E25" s="47">
        <f t="shared" ref="E25:E35" si="17">D25/O25</f>
        <v>0.75346587154616129</v>
      </c>
      <c r="F25" s="46">
        <v>25440</v>
      </c>
      <c r="G25" s="46">
        <v>7951</v>
      </c>
      <c r="H25" s="46">
        <v>0</v>
      </c>
      <c r="I25" s="46">
        <f t="shared" ref="I25:I35" si="18">SUM(F25:H25)</f>
        <v>33391</v>
      </c>
      <c r="J25" s="47">
        <f t="shared" ref="J25:J35" si="19">I25/O25</f>
        <v>5.4479894926619948E-2</v>
      </c>
      <c r="K25" s="46">
        <v>14230</v>
      </c>
      <c r="L25" s="46">
        <v>103481</v>
      </c>
      <c r="M25" s="46">
        <f t="shared" ref="M25:M35" si="20">SUM(K25:L25)</f>
        <v>117711</v>
      </c>
      <c r="N25" s="47">
        <f t="shared" ref="N25:N35" si="21">M25/O25</f>
        <v>0.19205423352721873</v>
      </c>
      <c r="O25" s="46">
        <f t="shared" ref="O25:O35" si="22">D25+I25+M25</f>
        <v>612905</v>
      </c>
      <c r="P25" s="46">
        <v>75111</v>
      </c>
      <c r="Q25" s="46">
        <f t="shared" ref="Q25:Q35" si="23">O25+P25</f>
        <v>688016</v>
      </c>
    </row>
    <row r="26" spans="1:17" ht="14.25">
      <c r="A26" s="23" t="s">
        <v>37</v>
      </c>
      <c r="B26" s="46">
        <v>181577</v>
      </c>
      <c r="C26" s="46">
        <v>60109</v>
      </c>
      <c r="D26" s="46">
        <f t="shared" si="16"/>
        <v>241686</v>
      </c>
      <c r="E26" s="47">
        <f t="shared" si="17"/>
        <v>0.77172580274350522</v>
      </c>
      <c r="F26" s="46">
        <v>27722</v>
      </c>
      <c r="G26" s="46">
        <v>2554</v>
      </c>
      <c r="H26" s="46">
        <v>0</v>
      </c>
      <c r="I26" s="46">
        <f t="shared" si="18"/>
        <v>30276</v>
      </c>
      <c r="J26" s="47">
        <f t="shared" si="19"/>
        <v>9.6674074641734997E-2</v>
      </c>
      <c r="K26" s="46">
        <v>8750</v>
      </c>
      <c r="L26" s="46">
        <v>32464</v>
      </c>
      <c r="M26" s="46">
        <f t="shared" si="20"/>
        <v>41214</v>
      </c>
      <c r="N26" s="47">
        <f t="shared" si="21"/>
        <v>0.13160012261475976</v>
      </c>
      <c r="O26" s="46">
        <f t="shared" si="22"/>
        <v>313176</v>
      </c>
      <c r="P26" s="46">
        <v>391486</v>
      </c>
      <c r="Q26" s="46">
        <f t="shared" si="23"/>
        <v>704662</v>
      </c>
    </row>
    <row r="27" spans="1:17" ht="14.25">
      <c r="A27" s="23" t="s">
        <v>38</v>
      </c>
      <c r="B27" s="46">
        <v>155702</v>
      </c>
      <c r="C27" s="46">
        <v>26467</v>
      </c>
      <c r="D27" s="46">
        <f t="shared" si="16"/>
        <v>182169</v>
      </c>
      <c r="E27" s="47">
        <f t="shared" si="17"/>
        <v>0.7857090484056708</v>
      </c>
      <c r="F27" s="46">
        <v>9170</v>
      </c>
      <c r="G27" s="46">
        <v>0</v>
      </c>
      <c r="H27" s="46">
        <v>0</v>
      </c>
      <c r="I27" s="46">
        <f t="shared" si="18"/>
        <v>9170</v>
      </c>
      <c r="J27" s="47">
        <f t="shared" si="19"/>
        <v>3.9550922351662479E-2</v>
      </c>
      <c r="K27" s="46">
        <v>13176</v>
      </c>
      <c r="L27" s="46">
        <v>27338</v>
      </c>
      <c r="M27" s="46">
        <f t="shared" si="20"/>
        <v>40514</v>
      </c>
      <c r="N27" s="47">
        <f t="shared" si="21"/>
        <v>0.17474002924266668</v>
      </c>
      <c r="O27" s="46">
        <f t="shared" si="22"/>
        <v>231853</v>
      </c>
      <c r="P27" s="46">
        <v>1473</v>
      </c>
      <c r="Q27" s="46">
        <f t="shared" si="23"/>
        <v>233326</v>
      </c>
    </row>
    <row r="28" spans="1:17" ht="14.25">
      <c r="A28" s="48" t="s">
        <v>39</v>
      </c>
      <c r="B28" s="46">
        <v>233422</v>
      </c>
      <c r="C28" s="46">
        <v>69461</v>
      </c>
      <c r="D28" s="46">
        <f t="shared" si="16"/>
        <v>302883</v>
      </c>
      <c r="E28" s="47">
        <f t="shared" si="17"/>
        <v>0.68807020572840938</v>
      </c>
      <c r="F28" s="46">
        <v>49199</v>
      </c>
      <c r="G28" s="46">
        <v>2675</v>
      </c>
      <c r="H28" s="46">
        <v>3870</v>
      </c>
      <c r="I28" s="46">
        <f t="shared" si="18"/>
        <v>55744</v>
      </c>
      <c r="J28" s="47">
        <f t="shared" si="19"/>
        <v>0.12663564989822623</v>
      </c>
      <c r="K28" s="46">
        <v>2142</v>
      </c>
      <c r="L28" s="46">
        <v>79423</v>
      </c>
      <c r="M28" s="46">
        <f t="shared" si="20"/>
        <v>81565</v>
      </c>
      <c r="N28" s="47">
        <f t="shared" si="21"/>
        <v>0.18529414437336436</v>
      </c>
      <c r="O28" s="46">
        <f t="shared" si="22"/>
        <v>440192</v>
      </c>
      <c r="P28" s="46">
        <v>0</v>
      </c>
      <c r="Q28" s="46">
        <f t="shared" si="23"/>
        <v>440192</v>
      </c>
    </row>
    <row r="29" spans="1:17" ht="14.25">
      <c r="A29" s="48" t="s">
        <v>40</v>
      </c>
      <c r="B29" s="46">
        <v>571146</v>
      </c>
      <c r="C29" s="46">
        <v>187208</v>
      </c>
      <c r="D29" s="46">
        <f t="shared" si="16"/>
        <v>758354</v>
      </c>
      <c r="E29" s="47">
        <f t="shared" si="17"/>
        <v>0.64108646400432823</v>
      </c>
      <c r="F29" s="46">
        <v>139566</v>
      </c>
      <c r="G29" s="46">
        <v>16336</v>
      </c>
      <c r="H29" s="46">
        <v>1267</v>
      </c>
      <c r="I29" s="46">
        <f t="shared" si="18"/>
        <v>157169</v>
      </c>
      <c r="J29" s="47">
        <f t="shared" si="19"/>
        <v>0.13286528252121868</v>
      </c>
      <c r="K29" s="46">
        <v>40677</v>
      </c>
      <c r="L29" s="46">
        <v>226720</v>
      </c>
      <c r="M29" s="46">
        <f t="shared" si="20"/>
        <v>267397</v>
      </c>
      <c r="N29" s="47">
        <f t="shared" si="21"/>
        <v>0.22604825347445304</v>
      </c>
      <c r="O29" s="46">
        <f t="shared" si="22"/>
        <v>1182920</v>
      </c>
      <c r="P29" s="46">
        <v>10383</v>
      </c>
      <c r="Q29" s="46">
        <f t="shared" si="23"/>
        <v>1193303</v>
      </c>
    </row>
    <row r="30" spans="1:17" ht="14.25">
      <c r="A30" s="23" t="s">
        <v>41</v>
      </c>
      <c r="B30" s="46">
        <v>172590</v>
      </c>
      <c r="C30" s="46">
        <v>56296</v>
      </c>
      <c r="D30" s="46">
        <f t="shared" si="16"/>
        <v>228886</v>
      </c>
      <c r="E30" s="47">
        <f t="shared" si="17"/>
        <v>0.5242200347211089</v>
      </c>
      <c r="F30" s="46">
        <v>32453</v>
      </c>
      <c r="G30" s="46">
        <v>4152</v>
      </c>
      <c r="H30" s="46">
        <v>0</v>
      </c>
      <c r="I30" s="46">
        <f t="shared" si="18"/>
        <v>36605</v>
      </c>
      <c r="J30" s="47">
        <f t="shared" si="19"/>
        <v>8.3836819949521552E-2</v>
      </c>
      <c r="K30" s="46">
        <v>43877</v>
      </c>
      <c r="L30" s="46">
        <v>127254</v>
      </c>
      <c r="M30" s="46">
        <f t="shared" si="20"/>
        <v>171131</v>
      </c>
      <c r="N30" s="47">
        <f t="shared" si="21"/>
        <v>0.39194314532936958</v>
      </c>
      <c r="O30" s="46">
        <f t="shared" si="22"/>
        <v>436622</v>
      </c>
      <c r="P30" s="46">
        <v>17516</v>
      </c>
      <c r="Q30" s="46">
        <f t="shared" si="23"/>
        <v>454138</v>
      </c>
    </row>
    <row r="31" spans="1:17" ht="14.25">
      <c r="A31" s="23" t="s">
        <v>42</v>
      </c>
      <c r="B31" s="46">
        <v>197981</v>
      </c>
      <c r="C31" s="46">
        <v>48493</v>
      </c>
      <c r="D31" s="46">
        <f t="shared" si="16"/>
        <v>246474</v>
      </c>
      <c r="E31" s="47">
        <f t="shared" si="17"/>
        <v>0.62420288607158958</v>
      </c>
      <c r="F31" s="46">
        <v>88399</v>
      </c>
      <c r="G31" s="46">
        <v>2346</v>
      </c>
      <c r="H31" s="46">
        <v>0</v>
      </c>
      <c r="I31" s="46">
        <f t="shared" si="18"/>
        <v>90745</v>
      </c>
      <c r="J31" s="47">
        <f t="shared" si="19"/>
        <v>0.22981446682638493</v>
      </c>
      <c r="K31" s="46">
        <v>19905</v>
      </c>
      <c r="L31" s="46">
        <v>37738</v>
      </c>
      <c r="M31" s="46">
        <f t="shared" si="20"/>
        <v>57643</v>
      </c>
      <c r="N31" s="47">
        <f t="shared" si="21"/>
        <v>0.14598264710202552</v>
      </c>
      <c r="O31" s="46">
        <f t="shared" si="22"/>
        <v>394862</v>
      </c>
      <c r="P31" s="46">
        <v>71545</v>
      </c>
      <c r="Q31" s="46">
        <f t="shared" si="23"/>
        <v>466407</v>
      </c>
    </row>
    <row r="32" spans="1:17" ht="14.25">
      <c r="A32" s="48" t="s">
        <v>43</v>
      </c>
      <c r="B32" s="46">
        <v>256103</v>
      </c>
      <c r="C32" s="46">
        <v>73430</v>
      </c>
      <c r="D32" s="46">
        <f t="shared" si="16"/>
        <v>329533</v>
      </c>
      <c r="E32" s="47">
        <f t="shared" si="17"/>
        <v>0.71563866798125408</v>
      </c>
      <c r="F32" s="46">
        <v>39573</v>
      </c>
      <c r="G32" s="46">
        <v>2000</v>
      </c>
      <c r="H32" s="46">
        <v>0</v>
      </c>
      <c r="I32" s="46">
        <f t="shared" si="18"/>
        <v>41573</v>
      </c>
      <c r="J32" s="47">
        <f t="shared" si="19"/>
        <v>9.0283056155179231E-2</v>
      </c>
      <c r="K32" s="46">
        <v>27973</v>
      </c>
      <c r="L32" s="46">
        <v>61395</v>
      </c>
      <c r="M32" s="46">
        <f t="shared" si="20"/>
        <v>89368</v>
      </c>
      <c r="N32" s="47">
        <f t="shared" si="21"/>
        <v>0.19407827586356668</v>
      </c>
      <c r="O32" s="46">
        <f t="shared" si="22"/>
        <v>460474</v>
      </c>
      <c r="P32" s="46">
        <v>0</v>
      </c>
      <c r="Q32" s="46">
        <f t="shared" si="23"/>
        <v>460474</v>
      </c>
    </row>
    <row r="33" spans="1:17" ht="14.25">
      <c r="A33" s="23" t="s">
        <v>44</v>
      </c>
      <c r="B33" s="46">
        <v>199523</v>
      </c>
      <c r="C33" s="46">
        <v>56787</v>
      </c>
      <c r="D33" s="46">
        <f t="shared" si="16"/>
        <v>256310</v>
      </c>
      <c r="E33" s="47">
        <f t="shared" si="17"/>
        <v>0.59885514018691588</v>
      </c>
      <c r="F33" s="46">
        <v>42770</v>
      </c>
      <c r="G33" s="46">
        <v>1000</v>
      </c>
      <c r="H33" s="46">
        <v>0</v>
      </c>
      <c r="I33" s="46">
        <f t="shared" si="18"/>
        <v>43770</v>
      </c>
      <c r="J33" s="47">
        <f t="shared" si="19"/>
        <v>0.10226635514018692</v>
      </c>
      <c r="K33" s="46">
        <v>7920</v>
      </c>
      <c r="L33" s="46">
        <v>120000</v>
      </c>
      <c r="M33" s="46">
        <f t="shared" si="20"/>
        <v>127920</v>
      </c>
      <c r="N33" s="47">
        <f t="shared" si="21"/>
        <v>0.29887850467289717</v>
      </c>
      <c r="O33" s="46">
        <f t="shared" si="22"/>
        <v>428000</v>
      </c>
      <c r="P33" s="46">
        <v>0</v>
      </c>
      <c r="Q33" s="46">
        <f t="shared" si="23"/>
        <v>428000</v>
      </c>
    </row>
    <row r="34" spans="1:17" ht="14.25">
      <c r="A34" s="48" t="s">
        <v>45</v>
      </c>
      <c r="B34" s="46">
        <v>226537</v>
      </c>
      <c r="C34" s="46">
        <v>35891</v>
      </c>
      <c r="D34" s="46">
        <f t="shared" si="16"/>
        <v>262428</v>
      </c>
      <c r="E34" s="47">
        <f t="shared" si="17"/>
        <v>0.54842282566445288</v>
      </c>
      <c r="F34" s="46">
        <v>70786</v>
      </c>
      <c r="G34" s="46">
        <v>6227</v>
      </c>
      <c r="H34" s="46">
        <v>0</v>
      </c>
      <c r="I34" s="46">
        <f t="shared" si="18"/>
        <v>77013</v>
      </c>
      <c r="J34" s="47">
        <f t="shared" si="19"/>
        <v>0.16094199960711703</v>
      </c>
      <c r="K34" s="46">
        <v>33656</v>
      </c>
      <c r="L34" s="46">
        <v>105417</v>
      </c>
      <c r="M34" s="46">
        <f t="shared" si="20"/>
        <v>139073</v>
      </c>
      <c r="N34" s="47">
        <f t="shared" si="21"/>
        <v>0.29063517472843009</v>
      </c>
      <c r="O34" s="46">
        <f t="shared" si="22"/>
        <v>478514</v>
      </c>
      <c r="P34" s="46">
        <v>79585</v>
      </c>
      <c r="Q34" s="46">
        <f t="shared" si="23"/>
        <v>558099</v>
      </c>
    </row>
    <row r="35" spans="1:17" ht="14.25">
      <c r="A35" s="23" t="s">
        <v>46</v>
      </c>
      <c r="B35" s="46">
        <v>331120</v>
      </c>
      <c r="C35" s="46">
        <v>84637</v>
      </c>
      <c r="D35" s="46">
        <f t="shared" si="16"/>
        <v>415757</v>
      </c>
      <c r="E35" s="47">
        <f t="shared" si="17"/>
        <v>0.61492326715100454</v>
      </c>
      <c r="F35" s="46">
        <v>97376</v>
      </c>
      <c r="G35" s="46">
        <v>20197</v>
      </c>
      <c r="H35" s="46">
        <v>1010</v>
      </c>
      <c r="I35" s="46">
        <f t="shared" si="18"/>
        <v>118583</v>
      </c>
      <c r="J35" s="47">
        <f t="shared" si="19"/>
        <v>0.17538958042454506</v>
      </c>
      <c r="K35" s="46">
        <v>29170</v>
      </c>
      <c r="L35" s="46">
        <v>112602</v>
      </c>
      <c r="M35" s="46">
        <f t="shared" si="20"/>
        <v>141772</v>
      </c>
      <c r="N35" s="47">
        <f t="shared" si="21"/>
        <v>0.20968715242445038</v>
      </c>
      <c r="O35" s="46">
        <f t="shared" si="22"/>
        <v>676112</v>
      </c>
      <c r="P35" s="46">
        <v>0</v>
      </c>
      <c r="Q35" s="46">
        <f t="shared" si="23"/>
        <v>676112</v>
      </c>
    </row>
    <row r="36" spans="1:17" s="13" customFormat="1" ht="14.25">
      <c r="A36" s="49"/>
      <c r="B36" s="50"/>
      <c r="C36" s="50"/>
      <c r="D36" s="50"/>
      <c r="E36" s="51"/>
      <c r="F36" s="50"/>
      <c r="G36" s="50"/>
      <c r="H36" s="50"/>
      <c r="I36" s="50"/>
      <c r="J36" s="51"/>
      <c r="K36" s="50"/>
      <c r="L36" s="50"/>
      <c r="M36" s="50"/>
      <c r="N36" s="51"/>
      <c r="O36" s="50"/>
      <c r="P36" s="50"/>
      <c r="Q36" s="50"/>
    </row>
    <row r="37" spans="1:17" ht="15">
      <c r="A37" s="40" t="s">
        <v>47</v>
      </c>
      <c r="B37" s="46"/>
      <c r="C37" s="46"/>
      <c r="D37" s="46"/>
      <c r="E37" s="47"/>
      <c r="F37" s="46"/>
      <c r="G37" s="46"/>
      <c r="H37" s="46"/>
      <c r="I37" s="46"/>
      <c r="J37" s="47"/>
      <c r="K37" s="46"/>
      <c r="L37" s="46"/>
      <c r="M37" s="46"/>
      <c r="N37" s="47"/>
      <c r="O37" s="46"/>
      <c r="P37" s="46"/>
      <c r="Q37" s="46"/>
    </row>
    <row r="38" spans="1:17" ht="14.25">
      <c r="A38" s="23" t="s">
        <v>48</v>
      </c>
      <c r="B38" s="46">
        <v>416351</v>
      </c>
      <c r="C38" s="46">
        <v>110529</v>
      </c>
      <c r="D38" s="46">
        <f t="shared" ref="D38:D43" si="24">SUM(B38:C38)</f>
        <v>526880</v>
      </c>
      <c r="E38" s="47">
        <f t="shared" ref="E38:E43" si="25">D38/O38</f>
        <v>0.69565309240033857</v>
      </c>
      <c r="F38" s="46">
        <v>73642</v>
      </c>
      <c r="G38" s="46">
        <v>3797</v>
      </c>
      <c r="H38" s="46">
        <v>0</v>
      </c>
      <c r="I38" s="46">
        <f t="shared" ref="I38:I43" si="26">SUM(F38:H38)</f>
        <v>77439</v>
      </c>
      <c r="J38" s="47">
        <f t="shared" ref="J38:J43" si="27">I38/O38</f>
        <v>0.1022446853598349</v>
      </c>
      <c r="K38" s="46">
        <v>37463</v>
      </c>
      <c r="L38" s="46">
        <v>115607</v>
      </c>
      <c r="M38" s="46">
        <f t="shared" ref="M38:M43" si="28">SUM(K38:L38)</f>
        <v>153070</v>
      </c>
      <c r="N38" s="47">
        <f t="shared" ref="N38:N43" si="29">M38/O38</f>
        <v>0.20210222223982657</v>
      </c>
      <c r="O38" s="46">
        <f t="shared" ref="O38:O43" si="30">D38+I38+M38</f>
        <v>757389</v>
      </c>
      <c r="P38" s="46">
        <v>90080</v>
      </c>
      <c r="Q38" s="46">
        <f t="shared" ref="Q38:Q43" si="31">O38+P38</f>
        <v>847469</v>
      </c>
    </row>
    <row r="39" spans="1:17" ht="14.25">
      <c r="A39" s="48" t="s">
        <v>49</v>
      </c>
      <c r="B39" s="46">
        <v>300757</v>
      </c>
      <c r="C39" s="46">
        <v>79751</v>
      </c>
      <c r="D39" s="46">
        <f t="shared" si="24"/>
        <v>380508</v>
      </c>
      <c r="E39" s="47">
        <f t="shared" si="25"/>
        <v>0.68635560950884666</v>
      </c>
      <c r="F39" s="46">
        <v>51433</v>
      </c>
      <c r="G39" s="46">
        <v>5</v>
      </c>
      <c r="H39" s="46">
        <v>13407</v>
      </c>
      <c r="I39" s="46">
        <f t="shared" si="26"/>
        <v>64845</v>
      </c>
      <c r="J39" s="47">
        <f t="shared" si="27"/>
        <v>0.11696660648028731</v>
      </c>
      <c r="K39" s="46">
        <v>47616</v>
      </c>
      <c r="L39" s="46">
        <v>61420</v>
      </c>
      <c r="M39" s="46">
        <f t="shared" si="28"/>
        <v>109036</v>
      </c>
      <c r="N39" s="47">
        <f t="shared" si="29"/>
        <v>0.19667778401086602</v>
      </c>
      <c r="O39" s="46">
        <f t="shared" si="30"/>
        <v>554389</v>
      </c>
      <c r="P39" s="46">
        <v>6929</v>
      </c>
      <c r="Q39" s="46">
        <f t="shared" si="31"/>
        <v>561318</v>
      </c>
    </row>
    <row r="40" spans="1:17" ht="14.25">
      <c r="A40" s="48" t="s">
        <v>50</v>
      </c>
      <c r="B40" s="46">
        <v>246586</v>
      </c>
      <c r="C40" s="46">
        <v>48124</v>
      </c>
      <c r="D40" s="46">
        <f t="shared" si="24"/>
        <v>294710</v>
      </c>
      <c r="E40" s="47">
        <f t="shared" si="25"/>
        <v>0.55840294975301885</v>
      </c>
      <c r="F40" s="46">
        <v>79971</v>
      </c>
      <c r="G40" s="46">
        <v>10982</v>
      </c>
      <c r="H40" s="46">
        <v>5773</v>
      </c>
      <c r="I40" s="46">
        <f t="shared" si="26"/>
        <v>96726</v>
      </c>
      <c r="J40" s="47">
        <f t="shared" si="27"/>
        <v>0.18327197488314104</v>
      </c>
      <c r="K40" s="46">
        <v>23776</v>
      </c>
      <c r="L40" s="46">
        <v>112561</v>
      </c>
      <c r="M40" s="46">
        <f t="shared" si="28"/>
        <v>136337</v>
      </c>
      <c r="N40" s="47">
        <f t="shared" si="29"/>
        <v>0.25832507536384014</v>
      </c>
      <c r="O40" s="46">
        <f t="shared" si="30"/>
        <v>527773</v>
      </c>
      <c r="P40" s="46">
        <v>76824</v>
      </c>
      <c r="Q40" s="46">
        <f t="shared" si="31"/>
        <v>604597</v>
      </c>
    </row>
    <row r="41" spans="1:17" ht="14.25">
      <c r="A41" s="23" t="s">
        <v>51</v>
      </c>
      <c r="B41" s="46">
        <v>321923</v>
      </c>
      <c r="C41" s="46">
        <v>101381</v>
      </c>
      <c r="D41" s="46">
        <f t="shared" si="24"/>
        <v>423304</v>
      </c>
      <c r="E41" s="47">
        <f t="shared" si="25"/>
        <v>0.66747294576222549</v>
      </c>
      <c r="F41" s="46">
        <v>85751</v>
      </c>
      <c r="G41" s="46">
        <v>28042</v>
      </c>
      <c r="H41" s="46">
        <v>0</v>
      </c>
      <c r="I41" s="46">
        <f t="shared" si="26"/>
        <v>113793</v>
      </c>
      <c r="J41" s="47">
        <f t="shared" si="27"/>
        <v>0.17943073752461805</v>
      </c>
      <c r="K41" s="46">
        <v>10262</v>
      </c>
      <c r="L41" s="46">
        <v>86830</v>
      </c>
      <c r="M41" s="46">
        <f t="shared" si="28"/>
        <v>97092</v>
      </c>
      <c r="N41" s="47">
        <f t="shared" si="29"/>
        <v>0.15309631671315649</v>
      </c>
      <c r="O41" s="46">
        <f t="shared" si="30"/>
        <v>634189</v>
      </c>
      <c r="P41" s="46">
        <v>924995</v>
      </c>
      <c r="Q41" s="46">
        <f t="shared" si="31"/>
        <v>1559184</v>
      </c>
    </row>
    <row r="42" spans="1:17" ht="14.25">
      <c r="A42" s="23" t="s">
        <v>52</v>
      </c>
      <c r="B42" s="46">
        <v>244444</v>
      </c>
      <c r="C42" s="46">
        <v>45618</v>
      </c>
      <c r="D42" s="46">
        <f t="shared" si="24"/>
        <v>290062</v>
      </c>
      <c r="E42" s="47">
        <f t="shared" si="25"/>
        <v>0.70922578878391329</v>
      </c>
      <c r="F42" s="46">
        <v>33879</v>
      </c>
      <c r="G42" s="46">
        <v>1260</v>
      </c>
      <c r="H42" s="46">
        <v>0</v>
      </c>
      <c r="I42" s="46">
        <f t="shared" si="26"/>
        <v>35139</v>
      </c>
      <c r="J42" s="47">
        <f t="shared" si="27"/>
        <v>8.5917786514875888E-2</v>
      </c>
      <c r="K42" s="46">
        <v>21140</v>
      </c>
      <c r="L42" s="46">
        <v>62643</v>
      </c>
      <c r="M42" s="46">
        <f t="shared" si="28"/>
        <v>83783</v>
      </c>
      <c r="N42" s="47">
        <f t="shared" si="29"/>
        <v>0.20485642470121079</v>
      </c>
      <c r="O42" s="46">
        <f t="shared" si="30"/>
        <v>408984</v>
      </c>
      <c r="P42" s="46">
        <v>29018</v>
      </c>
      <c r="Q42" s="46">
        <f t="shared" si="31"/>
        <v>438002</v>
      </c>
    </row>
    <row r="43" spans="1:17" ht="14.25">
      <c r="A43" s="23" t="s">
        <v>53</v>
      </c>
      <c r="B43" s="46">
        <v>488386</v>
      </c>
      <c r="C43" s="46">
        <v>139547</v>
      </c>
      <c r="D43" s="46">
        <f t="shared" si="24"/>
        <v>627933</v>
      </c>
      <c r="E43" s="47">
        <f t="shared" si="25"/>
        <v>0.69389769000238688</v>
      </c>
      <c r="F43" s="46">
        <v>109045</v>
      </c>
      <c r="G43" s="46">
        <v>0</v>
      </c>
      <c r="H43" s="46">
        <v>24945</v>
      </c>
      <c r="I43" s="46">
        <f t="shared" si="26"/>
        <v>133990</v>
      </c>
      <c r="J43" s="47">
        <f t="shared" si="27"/>
        <v>0.14806571956469849</v>
      </c>
      <c r="K43" s="46">
        <v>10692</v>
      </c>
      <c r="L43" s="46">
        <v>132321</v>
      </c>
      <c r="M43" s="46">
        <f t="shared" si="28"/>
        <v>143013</v>
      </c>
      <c r="N43" s="47">
        <f t="shared" si="29"/>
        <v>0.1580365904329146</v>
      </c>
      <c r="O43" s="46">
        <f t="shared" si="30"/>
        <v>904936</v>
      </c>
      <c r="P43" s="46">
        <v>0</v>
      </c>
      <c r="Q43" s="46">
        <f t="shared" si="31"/>
        <v>904936</v>
      </c>
    </row>
    <row r="44" spans="1:17" s="13" customFormat="1" ht="14.25">
      <c r="A44" s="49"/>
      <c r="B44" s="50"/>
      <c r="C44" s="50"/>
      <c r="D44" s="50"/>
      <c r="E44" s="51"/>
      <c r="F44" s="50"/>
      <c r="G44" s="50"/>
      <c r="H44" s="50"/>
      <c r="I44" s="50"/>
      <c r="J44" s="51"/>
      <c r="K44" s="50"/>
      <c r="L44" s="50"/>
      <c r="M44" s="50"/>
      <c r="N44" s="51"/>
      <c r="O44" s="50"/>
      <c r="P44" s="50"/>
      <c r="Q44" s="50"/>
    </row>
    <row r="45" spans="1:17" ht="15">
      <c r="A45" s="40" t="s">
        <v>54</v>
      </c>
      <c r="B45" s="46"/>
      <c r="C45" s="46"/>
      <c r="D45" s="46"/>
      <c r="E45" s="47"/>
      <c r="F45" s="46"/>
      <c r="G45" s="46"/>
      <c r="H45" s="46"/>
      <c r="I45" s="46"/>
      <c r="J45" s="47"/>
      <c r="K45" s="46"/>
      <c r="L45" s="46"/>
      <c r="M45" s="46"/>
      <c r="N45" s="47"/>
      <c r="O45" s="46"/>
      <c r="P45" s="46"/>
      <c r="Q45" s="46"/>
    </row>
    <row r="46" spans="1:17" ht="14.25">
      <c r="A46" s="23" t="s">
        <v>55</v>
      </c>
      <c r="B46" s="46">
        <v>623525</v>
      </c>
      <c r="C46" s="46">
        <v>103507</v>
      </c>
      <c r="D46" s="46">
        <f>SUM(B46:C46)</f>
        <v>727032</v>
      </c>
      <c r="E46" s="47">
        <f>D46/O46</f>
        <v>0.62327428348044356</v>
      </c>
      <c r="F46" s="46">
        <v>187995</v>
      </c>
      <c r="G46" s="46">
        <v>0</v>
      </c>
      <c r="H46" s="46">
        <v>15568</v>
      </c>
      <c r="I46" s="46">
        <f>SUM(F46:H46)</f>
        <v>203563</v>
      </c>
      <c r="J46" s="47">
        <f>I46/O46</f>
        <v>0.17451168995055175</v>
      </c>
      <c r="K46" s="46">
        <v>4385</v>
      </c>
      <c r="L46" s="46">
        <v>231492</v>
      </c>
      <c r="M46" s="46">
        <f>SUM(K46:L46)</f>
        <v>235877</v>
      </c>
      <c r="N46" s="47">
        <f>M46/O46</f>
        <v>0.20221402656900467</v>
      </c>
      <c r="O46" s="46">
        <f>D46+I46+M46</f>
        <v>1166472</v>
      </c>
      <c r="P46" s="46">
        <v>41971</v>
      </c>
      <c r="Q46" s="46">
        <f>O46+P46</f>
        <v>1208443</v>
      </c>
    </row>
    <row r="47" spans="1:17" ht="14.25">
      <c r="A47" s="23" t="s">
        <v>56</v>
      </c>
      <c r="B47" s="46">
        <v>466633</v>
      </c>
      <c r="C47" s="46">
        <v>139436</v>
      </c>
      <c r="D47" s="46">
        <f>SUM(B47:C47)</f>
        <v>606069</v>
      </c>
      <c r="E47" s="47">
        <f>D47/O47</f>
        <v>0.61215380886006909</v>
      </c>
      <c r="F47" s="46">
        <v>108242</v>
      </c>
      <c r="G47" s="46">
        <v>26648</v>
      </c>
      <c r="H47" s="46">
        <v>0</v>
      </c>
      <c r="I47" s="46">
        <f>SUM(F47:H47)</f>
        <v>134890</v>
      </c>
      <c r="J47" s="47">
        <f>I47/O47</f>
        <v>0.13624426802416015</v>
      </c>
      <c r="K47" s="46">
        <v>18795</v>
      </c>
      <c r="L47" s="46">
        <v>230306</v>
      </c>
      <c r="M47" s="46">
        <f>SUM(K47:L47)</f>
        <v>249101</v>
      </c>
      <c r="N47" s="47">
        <f>M47/O47</f>
        <v>0.25160192311577079</v>
      </c>
      <c r="O47" s="46">
        <f>D47+I47+M47</f>
        <v>990060</v>
      </c>
      <c r="P47" s="46">
        <v>21520</v>
      </c>
      <c r="Q47" s="46">
        <f>O47+P47</f>
        <v>1011580</v>
      </c>
    </row>
    <row r="48" spans="1:17" ht="14.25">
      <c r="A48" s="48" t="s">
        <v>57</v>
      </c>
      <c r="B48" s="46">
        <v>321838</v>
      </c>
      <c r="C48" s="46">
        <v>92438</v>
      </c>
      <c r="D48" s="46">
        <f>SUM(B48:C48)</f>
        <v>414276</v>
      </c>
      <c r="E48" s="47">
        <f>D48/O48</f>
        <v>0.62641151103503756</v>
      </c>
      <c r="F48" s="46">
        <v>77204</v>
      </c>
      <c r="G48" s="46">
        <v>1927</v>
      </c>
      <c r="H48" s="46">
        <v>18532</v>
      </c>
      <c r="I48" s="46">
        <f>SUM(F48:H48)</f>
        <v>97663</v>
      </c>
      <c r="J48" s="47">
        <f>I48/O48</f>
        <v>0.14767263226017166</v>
      </c>
      <c r="K48" s="46">
        <v>3726</v>
      </c>
      <c r="L48" s="46">
        <v>145683</v>
      </c>
      <c r="M48" s="46">
        <f>SUM(K48:L48)</f>
        <v>149409</v>
      </c>
      <c r="N48" s="47">
        <f>M48/O48</f>
        <v>0.22591585670479084</v>
      </c>
      <c r="O48" s="46">
        <f>D48+I48+M48</f>
        <v>661348</v>
      </c>
      <c r="P48" s="46">
        <v>171094</v>
      </c>
      <c r="Q48" s="46">
        <f>O48+P48</f>
        <v>832442</v>
      </c>
    </row>
    <row r="49" spans="1:17" ht="14.25">
      <c r="A49" s="48" t="s">
        <v>58</v>
      </c>
      <c r="B49" s="46">
        <v>571388</v>
      </c>
      <c r="C49" s="46">
        <v>166814</v>
      </c>
      <c r="D49" s="46">
        <f>SUM(B49:C49)</f>
        <v>738202</v>
      </c>
      <c r="E49" s="47">
        <f>D49/O49</f>
        <v>0.51885792524867436</v>
      </c>
      <c r="F49" s="46">
        <v>163066</v>
      </c>
      <c r="G49" s="46">
        <v>30900</v>
      </c>
      <c r="H49" s="46">
        <v>56041</v>
      </c>
      <c r="I49" s="46">
        <f>SUM(F49:H49)</f>
        <v>250007</v>
      </c>
      <c r="J49" s="47">
        <f>I49/O49</f>
        <v>0.17572170397485423</v>
      </c>
      <c r="K49" s="46">
        <v>100345</v>
      </c>
      <c r="L49" s="46">
        <v>334190</v>
      </c>
      <c r="M49" s="46">
        <f>SUM(K49:L49)</f>
        <v>434535</v>
      </c>
      <c r="N49" s="47">
        <f>M49/O49</f>
        <v>0.30542037077647138</v>
      </c>
      <c r="O49" s="46">
        <f>D49+I49+M49</f>
        <v>1422744</v>
      </c>
      <c r="P49" s="46">
        <v>16820</v>
      </c>
      <c r="Q49" s="46">
        <f>O49+P49</f>
        <v>1439564</v>
      </c>
    </row>
    <row r="50" spans="1:17" ht="14.25">
      <c r="A50" s="23" t="s">
        <v>59</v>
      </c>
      <c r="B50" s="46">
        <v>436948</v>
      </c>
      <c r="C50" s="46">
        <v>106592</v>
      </c>
      <c r="D50" s="46">
        <f>SUM(B50:C50)</f>
        <v>543540</v>
      </c>
      <c r="E50" s="47">
        <f>D50/O50</f>
        <v>0.81055205941125597</v>
      </c>
      <c r="F50" s="46">
        <v>77209</v>
      </c>
      <c r="G50" s="46">
        <v>4820</v>
      </c>
      <c r="H50" s="46">
        <v>0</v>
      </c>
      <c r="I50" s="46">
        <f>SUM(F50:H50)</f>
        <v>82029</v>
      </c>
      <c r="J50" s="47">
        <f>I50/O50</f>
        <v>0.12232544961078469</v>
      </c>
      <c r="K50" s="46">
        <v>23722</v>
      </c>
      <c r="L50" s="46">
        <v>21289</v>
      </c>
      <c r="M50" s="46">
        <f>SUM(K50:L50)</f>
        <v>45011</v>
      </c>
      <c r="N50" s="47">
        <f>M50/O50</f>
        <v>6.7122490977959373E-2</v>
      </c>
      <c r="O50" s="46">
        <f>D50+I50+M50</f>
        <v>670580</v>
      </c>
      <c r="P50" s="46">
        <v>96590</v>
      </c>
      <c r="Q50" s="46">
        <f>O50+P50</f>
        <v>767170</v>
      </c>
    </row>
    <row r="51" spans="1:17" s="13" customFormat="1" ht="14.25">
      <c r="A51" s="49"/>
      <c r="B51" s="50"/>
      <c r="C51" s="50"/>
      <c r="D51" s="50"/>
      <c r="E51" s="51"/>
      <c r="F51" s="50"/>
      <c r="G51" s="50"/>
      <c r="H51" s="50"/>
      <c r="I51" s="50"/>
      <c r="J51" s="51"/>
      <c r="K51" s="50"/>
      <c r="L51" s="50"/>
      <c r="M51" s="50"/>
      <c r="N51" s="51"/>
      <c r="O51" s="50"/>
      <c r="P51" s="50"/>
      <c r="Q51" s="50"/>
    </row>
    <row r="52" spans="1:17" ht="15">
      <c r="A52" s="52" t="s">
        <v>60</v>
      </c>
      <c r="B52" s="46"/>
      <c r="C52" s="46"/>
      <c r="D52" s="46"/>
      <c r="E52" s="47"/>
      <c r="F52" s="46"/>
      <c r="G52" s="46"/>
      <c r="H52" s="46"/>
      <c r="I52" s="46"/>
      <c r="J52" s="47"/>
      <c r="K52" s="46"/>
      <c r="L52" s="46"/>
      <c r="M52" s="46"/>
      <c r="N52" s="47"/>
      <c r="O52" s="46"/>
      <c r="P52" s="46"/>
      <c r="Q52" s="46"/>
    </row>
    <row r="53" spans="1:17" ht="14.25">
      <c r="A53" s="23" t="s">
        <v>61</v>
      </c>
      <c r="B53" s="46">
        <v>621445</v>
      </c>
      <c r="C53" s="46">
        <v>183743</v>
      </c>
      <c r="D53" s="46">
        <f>SUM(B53:C53)</f>
        <v>805188</v>
      </c>
      <c r="E53" s="47">
        <f>D53/O53</f>
        <v>0.73811477250747337</v>
      </c>
      <c r="F53" s="46">
        <v>118059</v>
      </c>
      <c r="G53" s="46">
        <v>23918</v>
      </c>
      <c r="H53" s="46">
        <v>0</v>
      </c>
      <c r="I53" s="46">
        <f>SUM(F53:H53)</f>
        <v>141977</v>
      </c>
      <c r="J53" s="47">
        <f>I53/O53</f>
        <v>0.13015012774196033</v>
      </c>
      <c r="K53" s="46">
        <v>10247</v>
      </c>
      <c r="L53" s="46">
        <v>133459</v>
      </c>
      <c r="M53" s="46">
        <f>SUM(K53:L53)</f>
        <v>143706</v>
      </c>
      <c r="N53" s="47">
        <f>M53/O53</f>
        <v>0.1317350997505663</v>
      </c>
      <c r="O53" s="46">
        <f>D53+I53+M53</f>
        <v>1090871</v>
      </c>
      <c r="P53" s="46">
        <v>283970</v>
      </c>
      <c r="Q53" s="46">
        <f>O53+P53</f>
        <v>1374841</v>
      </c>
    </row>
    <row r="54" spans="1:17" ht="14.25">
      <c r="A54" s="48" t="s">
        <v>62</v>
      </c>
      <c r="B54" s="46">
        <v>762229</v>
      </c>
      <c r="C54" s="46">
        <v>222337</v>
      </c>
      <c r="D54" s="46">
        <f>SUM(B54:C54)</f>
        <v>984566</v>
      </c>
      <c r="E54" s="47">
        <f>D54/O54</f>
        <v>0.71148877989841097</v>
      </c>
      <c r="F54" s="46">
        <v>152451</v>
      </c>
      <c r="G54" s="46">
        <v>6983</v>
      </c>
      <c r="H54" s="46">
        <v>2000</v>
      </c>
      <c r="I54" s="46">
        <f>SUM(F54:H54)</f>
        <v>161434</v>
      </c>
      <c r="J54" s="47">
        <f>I54/O54</f>
        <v>0.11665899461703946</v>
      </c>
      <c r="K54" s="46">
        <v>23000</v>
      </c>
      <c r="L54" s="46">
        <v>214811</v>
      </c>
      <c r="M54" s="46">
        <f>SUM(K54:L54)</f>
        <v>237811</v>
      </c>
      <c r="N54" s="47">
        <f>M54/O54</f>
        <v>0.17185222548454956</v>
      </c>
      <c r="O54" s="46">
        <f>D54+I54+M54</f>
        <v>1383811</v>
      </c>
      <c r="P54" s="46">
        <v>41893</v>
      </c>
      <c r="Q54" s="46">
        <f>O54+P54</f>
        <v>1425704</v>
      </c>
    </row>
    <row r="55" spans="1:17" ht="14.25">
      <c r="A55" s="23" t="s">
        <v>63</v>
      </c>
      <c r="B55" s="46">
        <v>428596</v>
      </c>
      <c r="C55" s="46">
        <v>119262</v>
      </c>
      <c r="D55" s="46">
        <f>SUM(B55:C55)</f>
        <v>547858</v>
      </c>
      <c r="E55" s="47">
        <f>D55/O55</f>
        <v>0.69665164493092713</v>
      </c>
      <c r="F55" s="46">
        <v>81563</v>
      </c>
      <c r="G55" s="46">
        <v>9783</v>
      </c>
      <c r="H55" s="46">
        <v>0</v>
      </c>
      <c r="I55" s="46">
        <f>SUM(F55:H55)</f>
        <v>91346</v>
      </c>
      <c r="J55" s="47">
        <f>I55/O55</f>
        <v>0.11615480865089214</v>
      </c>
      <c r="K55" s="46">
        <v>73406</v>
      </c>
      <c r="L55" s="46">
        <v>73806</v>
      </c>
      <c r="M55" s="46">
        <f>SUM(K55:L55)</f>
        <v>147212</v>
      </c>
      <c r="N55" s="47">
        <f>M55/O55</f>
        <v>0.1871935464181807</v>
      </c>
      <c r="O55" s="46">
        <f>D55+I55+M55</f>
        <v>786416</v>
      </c>
      <c r="P55" s="46">
        <v>0</v>
      </c>
      <c r="Q55" s="46">
        <f>O55+P55</f>
        <v>786416</v>
      </c>
    </row>
    <row r="56" spans="1:17" s="13" customFormat="1" ht="14.25">
      <c r="A56" s="49"/>
      <c r="B56" s="50"/>
      <c r="C56" s="50"/>
      <c r="D56" s="50"/>
      <c r="E56" s="51"/>
      <c r="F56" s="50"/>
      <c r="G56" s="50"/>
      <c r="H56" s="50"/>
      <c r="I56" s="50"/>
      <c r="J56" s="51"/>
      <c r="K56" s="50"/>
      <c r="L56" s="50"/>
      <c r="M56" s="50"/>
      <c r="N56" s="51"/>
      <c r="O56" s="50"/>
      <c r="P56" s="50"/>
      <c r="Q56" s="50"/>
    </row>
    <row r="57" spans="1:17" ht="15">
      <c r="A57" s="40" t="s">
        <v>64</v>
      </c>
      <c r="B57" s="46"/>
      <c r="C57" s="46"/>
      <c r="D57" s="46"/>
      <c r="E57" s="47"/>
      <c r="F57" s="46"/>
      <c r="G57" s="46"/>
      <c r="H57" s="46"/>
      <c r="I57" s="46"/>
      <c r="J57" s="47"/>
      <c r="K57" s="46"/>
      <c r="L57" s="46"/>
      <c r="M57" s="46"/>
      <c r="N57" s="47"/>
      <c r="O57" s="46"/>
      <c r="P57" s="46"/>
      <c r="Q57" s="46"/>
    </row>
    <row r="58" spans="1:17" ht="14.25">
      <c r="A58" s="23" t="s">
        <v>65</v>
      </c>
      <c r="B58" s="46">
        <v>1031295</v>
      </c>
      <c r="C58" s="46">
        <v>321014</v>
      </c>
      <c r="D58" s="46">
        <f>SUM(B58:C58)</f>
        <v>1352309</v>
      </c>
      <c r="E58" s="47">
        <f>D58/O58</f>
        <v>0.61955079086921161</v>
      </c>
      <c r="F58" s="46">
        <v>299900</v>
      </c>
      <c r="G58" s="46">
        <v>37925</v>
      </c>
      <c r="H58" s="46">
        <v>0</v>
      </c>
      <c r="I58" s="46">
        <f>SUM(F58:H58)</f>
        <v>337825</v>
      </c>
      <c r="J58" s="47">
        <f>I58/O58</f>
        <v>0.15477213116631733</v>
      </c>
      <c r="K58" s="46">
        <v>139504</v>
      </c>
      <c r="L58" s="46">
        <v>353087</v>
      </c>
      <c r="M58" s="46">
        <f>SUM(K58:L58)</f>
        <v>492591</v>
      </c>
      <c r="N58" s="47">
        <f>M58/O58</f>
        <v>0.22567707796447101</v>
      </c>
      <c r="O58" s="46">
        <f>D58+I58+M58</f>
        <v>2182725</v>
      </c>
      <c r="P58" s="46">
        <v>314029</v>
      </c>
      <c r="Q58" s="46">
        <f>O58+P58</f>
        <v>2496754</v>
      </c>
    </row>
    <row r="59" spans="1:17" ht="14.25">
      <c r="A59" s="48" t="s">
        <v>66</v>
      </c>
      <c r="B59" s="46">
        <v>1753046</v>
      </c>
      <c r="C59" s="46">
        <v>470660</v>
      </c>
      <c r="D59" s="46">
        <f>SUM(B59:C59)</f>
        <v>2223706</v>
      </c>
      <c r="E59" s="47">
        <f>D59/O59</f>
        <v>0.6417786777207265</v>
      </c>
      <c r="F59" s="46">
        <v>364889</v>
      </c>
      <c r="G59" s="46">
        <v>126229</v>
      </c>
      <c r="H59" s="46">
        <v>2998</v>
      </c>
      <c r="I59" s="46">
        <f>SUM(F59:H59)</f>
        <v>494116</v>
      </c>
      <c r="J59" s="47">
        <f>I59/O59</f>
        <v>0.14260568308969551</v>
      </c>
      <c r="K59" s="46">
        <v>96857</v>
      </c>
      <c r="L59" s="46">
        <v>650232</v>
      </c>
      <c r="M59" s="46">
        <f>SUM(K59:L59)</f>
        <v>747089</v>
      </c>
      <c r="N59" s="47">
        <f>M59/O59</f>
        <v>0.21561563918957802</v>
      </c>
      <c r="O59" s="46">
        <f>D59+I59+M59</f>
        <v>3464911</v>
      </c>
      <c r="P59" s="46">
        <v>1618927</v>
      </c>
      <c r="Q59" s="46">
        <f>O59+P59</f>
        <v>5083838</v>
      </c>
    </row>
    <row r="60" spans="1:17" ht="14.25">
      <c r="A60" s="48" t="s">
        <v>67</v>
      </c>
      <c r="B60" s="46">
        <v>1493061</v>
      </c>
      <c r="C60" s="46">
        <v>410405</v>
      </c>
      <c r="D60" s="46">
        <f>SUM(B60:C60)</f>
        <v>1903466</v>
      </c>
      <c r="E60" s="47">
        <f>D60/O60</f>
        <v>0.6864497059771778</v>
      </c>
      <c r="F60" s="46">
        <v>387079</v>
      </c>
      <c r="G60" s="46"/>
      <c r="H60" s="46"/>
      <c r="I60" s="46">
        <f>SUM(F60:H60)</f>
        <v>387079</v>
      </c>
      <c r="J60" s="47">
        <f>I60/O60</f>
        <v>0.13959286151680145</v>
      </c>
      <c r="K60" s="46">
        <v>112934</v>
      </c>
      <c r="L60" s="46">
        <v>369435</v>
      </c>
      <c r="M60" s="46">
        <f>SUM(K60:L60)</f>
        <v>482369</v>
      </c>
      <c r="N60" s="47">
        <f>M60/O60</f>
        <v>0.17395743250602075</v>
      </c>
      <c r="O60" s="46">
        <f>D60+I60+M60</f>
        <v>2772914</v>
      </c>
      <c r="P60" s="46">
        <v>193204</v>
      </c>
      <c r="Q60" s="46">
        <f>O60+P60</f>
        <v>2966118</v>
      </c>
    </row>
    <row r="61" spans="1:17" ht="14.25">
      <c r="A61" s="23" t="s">
        <v>68</v>
      </c>
      <c r="B61" s="46">
        <v>1540657</v>
      </c>
      <c r="C61" s="46">
        <v>424841</v>
      </c>
      <c r="D61" s="46">
        <f>SUM(B61:C61)</f>
        <v>1965498</v>
      </c>
      <c r="E61" s="47">
        <f>D61/O61</f>
        <v>0.63089828708774098</v>
      </c>
      <c r="F61" s="46">
        <v>472207</v>
      </c>
      <c r="G61" s="46">
        <v>33575</v>
      </c>
      <c r="H61" s="46">
        <v>0</v>
      </c>
      <c r="I61" s="46">
        <f>SUM(F61:H61)</f>
        <v>505782</v>
      </c>
      <c r="J61" s="47">
        <f>I61/O61</f>
        <v>0.16234918450174551</v>
      </c>
      <c r="K61" s="46">
        <v>90342</v>
      </c>
      <c r="L61" s="46">
        <v>553774</v>
      </c>
      <c r="M61" s="46">
        <f>SUM(K61:L61)</f>
        <v>644116</v>
      </c>
      <c r="N61" s="47">
        <f>M61/O61</f>
        <v>0.20675252841051348</v>
      </c>
      <c r="O61" s="46">
        <f>D61+I61+M61</f>
        <v>3115396</v>
      </c>
      <c r="P61" s="46">
        <v>0</v>
      </c>
      <c r="Q61" s="46">
        <f>O61+P61</f>
        <v>3115396</v>
      </c>
    </row>
    <row r="62" spans="1:17" ht="14.25">
      <c r="A62" s="23" t="s">
        <v>69</v>
      </c>
      <c r="B62" s="46">
        <v>1661958</v>
      </c>
      <c r="C62" s="46">
        <v>455001</v>
      </c>
      <c r="D62" s="46">
        <f>SUM(B62:C62)</f>
        <v>2116959</v>
      </c>
      <c r="E62" s="47">
        <f>D62/O62</f>
        <v>0.61914049818816741</v>
      </c>
      <c r="F62" s="46">
        <v>389742</v>
      </c>
      <c r="G62" s="46">
        <v>123526</v>
      </c>
      <c r="H62" s="46">
        <v>0</v>
      </c>
      <c r="I62" s="46">
        <f>SUM(F62:H62)</f>
        <v>513268</v>
      </c>
      <c r="J62" s="47">
        <f>I62/O62</f>
        <v>0.15011391586896311</v>
      </c>
      <c r="K62" s="46">
        <v>81879</v>
      </c>
      <c r="L62" s="46">
        <v>707084</v>
      </c>
      <c r="M62" s="46">
        <f>SUM(K62:L62)</f>
        <v>788963</v>
      </c>
      <c r="N62" s="47">
        <f>M62/O62</f>
        <v>0.23074558594286951</v>
      </c>
      <c r="O62" s="46">
        <f>D62+I62+M62</f>
        <v>3419190</v>
      </c>
      <c r="P62" s="46">
        <v>100732</v>
      </c>
      <c r="Q62" s="46">
        <f>O62+P62</f>
        <v>3519922</v>
      </c>
    </row>
    <row r="63" spans="1:17" s="13" customFormat="1" ht="14.25">
      <c r="A63" s="49"/>
      <c r="B63" s="50"/>
      <c r="C63" s="50"/>
      <c r="D63" s="50"/>
      <c r="E63" s="51"/>
      <c r="F63" s="50"/>
      <c r="G63" s="50"/>
      <c r="H63" s="50"/>
      <c r="I63" s="50"/>
      <c r="J63" s="51"/>
      <c r="K63" s="50"/>
      <c r="L63" s="50"/>
      <c r="M63" s="50"/>
      <c r="N63" s="51"/>
      <c r="O63" s="50"/>
      <c r="P63" s="50"/>
      <c r="Q63" s="50"/>
    </row>
    <row r="64" spans="1:17" ht="15">
      <c r="A64" s="52" t="s">
        <v>112</v>
      </c>
      <c r="B64" s="46"/>
      <c r="C64" s="46"/>
      <c r="D64" s="46"/>
      <c r="E64" s="47"/>
      <c r="F64" s="46"/>
      <c r="G64" s="46"/>
      <c r="H64" s="46"/>
      <c r="I64" s="46"/>
      <c r="J64" s="47"/>
      <c r="K64" s="46"/>
      <c r="L64" s="46"/>
      <c r="M64" s="46"/>
      <c r="N64" s="47"/>
      <c r="O64" s="46"/>
      <c r="P64" s="46"/>
      <c r="Q64" s="46"/>
    </row>
    <row r="65" spans="1:17" ht="14.25">
      <c r="A65" s="23" t="s">
        <v>94</v>
      </c>
      <c r="B65" s="46">
        <v>18342</v>
      </c>
      <c r="C65" s="46">
        <v>0</v>
      </c>
      <c r="D65" s="46">
        <f>SUM(B65:C65)</f>
        <v>18342</v>
      </c>
      <c r="E65" s="47">
        <f>D65/O65</f>
        <v>0.79169544198895025</v>
      </c>
      <c r="F65" s="46">
        <v>2961</v>
      </c>
      <c r="G65" s="46">
        <v>16</v>
      </c>
      <c r="H65" s="46">
        <v>0</v>
      </c>
      <c r="I65" s="46">
        <f>SUM(F65:H65)</f>
        <v>2977</v>
      </c>
      <c r="J65" s="47">
        <f>I65/O65</f>
        <v>0.12849620165745856</v>
      </c>
      <c r="K65" s="46">
        <v>1849</v>
      </c>
      <c r="L65" s="46">
        <v>0</v>
      </c>
      <c r="M65" s="46">
        <f>SUM(K65:L65)</f>
        <v>1849</v>
      </c>
      <c r="N65" s="47">
        <f>M65/O65</f>
        <v>7.9808356353591153E-2</v>
      </c>
      <c r="O65" s="46">
        <f>D65+I65+M65</f>
        <v>23168</v>
      </c>
      <c r="P65" s="46">
        <v>103263</v>
      </c>
      <c r="Q65" s="46">
        <f>O65+P65</f>
        <v>126431</v>
      </c>
    </row>
    <row r="66" spans="1:17" ht="14.25">
      <c r="A66" s="23" t="s">
        <v>95</v>
      </c>
      <c r="B66" s="46">
        <v>144181</v>
      </c>
      <c r="C66" s="46">
        <v>46862</v>
      </c>
      <c r="D66" s="46">
        <f>SUM(B66:C66)</f>
        <v>191043</v>
      </c>
      <c r="E66" s="47">
        <f>D66/O66</f>
        <v>0.68615112758460928</v>
      </c>
      <c r="F66" s="46">
        <v>39126</v>
      </c>
      <c r="G66" s="46">
        <v>2232</v>
      </c>
      <c r="H66" s="46">
        <v>0</v>
      </c>
      <c r="I66" s="46">
        <f>SUM(F66:H66)</f>
        <v>41358</v>
      </c>
      <c r="J66" s="47">
        <f>I66/O66</f>
        <v>0.14854162850585612</v>
      </c>
      <c r="K66" s="46">
        <v>25418</v>
      </c>
      <c r="L66" s="46">
        <v>20608</v>
      </c>
      <c r="M66" s="46">
        <f>SUM(K66:L66)</f>
        <v>46026</v>
      </c>
      <c r="N66" s="47">
        <f>M66/O66</f>
        <v>0.16530724390953463</v>
      </c>
      <c r="O66" s="46">
        <f>D66+I66+M66</f>
        <v>278427</v>
      </c>
      <c r="P66" s="46">
        <v>114367</v>
      </c>
      <c r="Q66" s="46">
        <f>O66+P66</f>
        <v>392794</v>
      </c>
    </row>
    <row r="67" spans="1:17" ht="14.25">
      <c r="A67" s="48"/>
      <c r="B67" s="46"/>
      <c r="C67" s="46"/>
      <c r="D67" s="46"/>
      <c r="E67" s="47"/>
      <c r="F67" s="46"/>
      <c r="G67" s="46"/>
      <c r="H67" s="46"/>
      <c r="I67" s="46"/>
      <c r="J67" s="47"/>
      <c r="K67" s="46"/>
      <c r="L67" s="46"/>
      <c r="M67" s="46"/>
      <c r="N67" s="47"/>
      <c r="O67" s="46"/>
      <c r="P67" s="46"/>
      <c r="Q67" s="46"/>
    </row>
    <row r="68" spans="1:17" ht="15">
      <c r="A68" s="40" t="s">
        <v>7</v>
      </c>
      <c r="B68" s="53">
        <f>SUM(B4:B67)</f>
        <v>18589897</v>
      </c>
      <c r="C68" s="53">
        <f>SUM(C4:C67)</f>
        <v>5065642</v>
      </c>
      <c r="D68" s="53">
        <f>SUM(B68:C68)</f>
        <v>23655539</v>
      </c>
      <c r="E68" s="43">
        <f>D68/O68</f>
        <v>0.64833753653684534</v>
      </c>
      <c r="F68" s="53">
        <f>SUM(F4:F67)</f>
        <v>4285500</v>
      </c>
      <c r="G68" s="53">
        <f>SUM(G4:G67)</f>
        <v>566262</v>
      </c>
      <c r="H68" s="53">
        <f>SUM(H4:H67)</f>
        <v>160034</v>
      </c>
      <c r="I68" s="53">
        <f>SUM(F68:H68)</f>
        <v>5011796</v>
      </c>
      <c r="J68" s="43">
        <f>I68/O68</f>
        <v>0.13736044958710159</v>
      </c>
      <c r="K68" s="53">
        <f>SUM(K4:K67)</f>
        <v>1311907</v>
      </c>
      <c r="L68" s="53">
        <f>SUM(L4:L67)</f>
        <v>6507214</v>
      </c>
      <c r="M68" s="53">
        <f>SUM(K68:L68)</f>
        <v>7819121</v>
      </c>
      <c r="N68" s="43">
        <f>M68/O68</f>
        <v>0.21430201387605308</v>
      </c>
      <c r="O68" s="53">
        <f>D68+I68+M68</f>
        <v>36486456</v>
      </c>
      <c r="P68" s="53">
        <f>SUM(P14:P67)</f>
        <v>5227766</v>
      </c>
      <c r="Q68" s="53">
        <f>O68+P68</f>
        <v>41714222</v>
      </c>
    </row>
  </sheetData>
  <phoneticPr fontId="0" type="noConversion"/>
  <printOptions horizontalCentered="1"/>
  <pageMargins left="0.75" right="0.82" top="1" bottom="1" header="0.5" footer="0.5"/>
  <pageSetup scale="49" orientation="landscape" r:id="rId1"/>
  <headerFooter alignWithMargins="0">
    <oddHeader>&amp;C&amp;"Arial,Bold"&amp;20Public Library System Expenditures FY02</oddHeader>
    <oddFooter>&amp;L&amp;16Mississippi Public Library Statistics, FY02, Public Library Expenditures&amp;R&amp;16Page 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68"/>
  <sheetViews>
    <sheetView topLeftCell="A10" zoomScaleNormal="100" workbookViewId="0">
      <selection activeCell="B10" sqref="B10"/>
    </sheetView>
  </sheetViews>
  <sheetFormatPr defaultRowHeight="12.75"/>
  <cols>
    <col min="1" max="1" width="62.28515625" bestFit="1" customWidth="1"/>
    <col min="2" max="2" width="13.140625" style="30" bestFit="1" customWidth="1"/>
    <col min="3" max="3" width="9.140625" style="54" bestFit="1"/>
    <col min="4" max="4" width="13" style="30" bestFit="1" customWidth="1"/>
    <col min="5" max="5" width="9.140625" style="54" bestFit="1"/>
    <col min="6" max="6" width="11.7109375" style="30" bestFit="1" customWidth="1"/>
    <col min="7" max="7" width="9.140625" style="54" bestFit="1"/>
    <col min="8" max="8" width="12.5703125" style="30" bestFit="1" customWidth="1"/>
    <col min="9" max="9" width="9.140625" style="54" bestFit="1"/>
    <col min="10" max="10" width="13" style="30" bestFit="1" customWidth="1"/>
    <col min="11" max="11" width="12.140625" style="3" bestFit="1" customWidth="1"/>
    <col min="12" max="12" width="10.7109375" style="3" bestFit="1" customWidth="1"/>
    <col min="13" max="14" width="9.140625" hidden="1" customWidth="1"/>
  </cols>
  <sheetData>
    <row r="1" spans="1:14" ht="15.75">
      <c r="A1" s="55" t="s">
        <v>1</v>
      </c>
      <c r="B1" s="56" t="s">
        <v>113</v>
      </c>
      <c r="C1" s="57"/>
      <c r="D1" s="56" t="s">
        <v>114</v>
      </c>
      <c r="E1" s="57"/>
      <c r="F1" s="56" t="s">
        <v>115</v>
      </c>
      <c r="G1" s="57"/>
      <c r="H1" s="56" t="s">
        <v>116</v>
      </c>
      <c r="I1" s="57"/>
      <c r="J1" s="56" t="s">
        <v>75</v>
      </c>
      <c r="K1" s="58" t="s">
        <v>117</v>
      </c>
      <c r="L1" s="58" t="s">
        <v>108</v>
      </c>
    </row>
    <row r="2" spans="1:14" ht="15.75">
      <c r="A2" s="21"/>
      <c r="B2" s="56" t="s">
        <v>107</v>
      </c>
      <c r="C2" s="59" t="s">
        <v>106</v>
      </c>
      <c r="D2" s="56" t="s">
        <v>107</v>
      </c>
      <c r="E2" s="59" t="s">
        <v>106</v>
      </c>
      <c r="F2" s="56" t="s">
        <v>107</v>
      </c>
      <c r="G2" s="59" t="s">
        <v>106</v>
      </c>
      <c r="H2" s="56" t="s">
        <v>107</v>
      </c>
      <c r="I2" s="59" t="s">
        <v>106</v>
      </c>
      <c r="J2" s="56" t="s">
        <v>117</v>
      </c>
      <c r="K2" s="58" t="s">
        <v>118</v>
      </c>
      <c r="L2" s="58" t="s">
        <v>119</v>
      </c>
    </row>
    <row r="3" spans="1:14" ht="15.75">
      <c r="A3" s="55" t="s">
        <v>16</v>
      </c>
      <c r="B3" s="60"/>
      <c r="C3" s="61"/>
      <c r="D3" s="60"/>
      <c r="E3" s="61"/>
      <c r="F3" s="60"/>
      <c r="G3" s="61"/>
      <c r="H3" s="60"/>
      <c r="I3" s="61"/>
      <c r="J3" s="60"/>
      <c r="K3" s="62"/>
      <c r="L3" s="62"/>
    </row>
    <row r="4" spans="1:14" ht="15">
      <c r="A4" s="63" t="s">
        <v>17</v>
      </c>
      <c r="B4" s="60">
        <v>35000</v>
      </c>
      <c r="C4" s="61">
        <f t="shared" ref="C4:C11" si="0">(B4/J4)</f>
        <v>0.78362887336557407</v>
      </c>
      <c r="D4" s="60">
        <v>8500</v>
      </c>
      <c r="E4" s="61">
        <f t="shared" ref="E4:E11" si="1">(D4/J4)</f>
        <v>0.19030986924592513</v>
      </c>
      <c r="F4" s="60">
        <v>654</v>
      </c>
      <c r="G4" s="61">
        <f t="shared" ref="G4:G11" si="2">F4/J4</f>
        <v>1.4642665233745298E-2</v>
      </c>
      <c r="H4" s="60">
        <v>510</v>
      </c>
      <c r="I4" s="61">
        <f t="shared" ref="I4:I11" si="3">H4/J4</f>
        <v>1.1418592154755507E-2</v>
      </c>
      <c r="J4" s="60">
        <f t="shared" ref="J4:J11" si="4">B4+D4+F4+H4</f>
        <v>44664</v>
      </c>
      <c r="K4" s="62">
        <f t="shared" ref="K4:K11" si="5">J4/M4</f>
        <v>5.5202076381164256</v>
      </c>
      <c r="L4" s="62">
        <f t="shared" ref="L4:L11" si="6">J4/N4</f>
        <v>0.95894881484026107</v>
      </c>
      <c r="M4" s="30">
        <v>8091</v>
      </c>
      <c r="N4" s="30">
        <v>46576</v>
      </c>
    </row>
    <row r="5" spans="1:14" ht="15">
      <c r="A5" s="21" t="s">
        <v>18</v>
      </c>
      <c r="B5" s="60">
        <v>12464</v>
      </c>
      <c r="C5" s="61">
        <f t="shared" si="0"/>
        <v>0.61529347879745278</v>
      </c>
      <c r="D5" s="60">
        <v>2992</v>
      </c>
      <c r="E5" s="61">
        <f t="shared" si="1"/>
        <v>0.14770202892827169</v>
      </c>
      <c r="F5" s="60">
        <v>1346</v>
      </c>
      <c r="G5" s="61">
        <f t="shared" si="2"/>
        <v>6.6446166757170355E-2</v>
      </c>
      <c r="H5" s="60">
        <v>3455</v>
      </c>
      <c r="I5" s="61">
        <f t="shared" si="3"/>
        <v>0.1705583255171052</v>
      </c>
      <c r="J5" s="60">
        <f t="shared" si="4"/>
        <v>20257</v>
      </c>
      <c r="K5" s="62">
        <f t="shared" si="5"/>
        <v>2.0324069429116083</v>
      </c>
      <c r="L5" s="62">
        <f t="shared" si="6"/>
        <v>0.48651439825155512</v>
      </c>
      <c r="M5" s="30">
        <v>9967</v>
      </c>
      <c r="N5" s="30">
        <v>41637</v>
      </c>
    </row>
    <row r="6" spans="1:14" ht="15">
      <c r="A6" s="21" t="s">
        <v>19</v>
      </c>
      <c r="B6" s="60">
        <v>8518</v>
      </c>
      <c r="C6" s="61">
        <f t="shared" si="0"/>
        <v>0.37041224560793179</v>
      </c>
      <c r="D6" s="60">
        <v>5365</v>
      </c>
      <c r="E6" s="61">
        <f t="shared" si="1"/>
        <v>0.23330144372934422</v>
      </c>
      <c r="F6" s="60">
        <v>1400</v>
      </c>
      <c r="G6" s="61">
        <f t="shared" si="2"/>
        <v>6.0880153070099148E-2</v>
      </c>
      <c r="H6" s="60">
        <v>7713</v>
      </c>
      <c r="I6" s="61">
        <f t="shared" si="3"/>
        <v>0.33540615759262482</v>
      </c>
      <c r="J6" s="60">
        <f t="shared" si="4"/>
        <v>22996</v>
      </c>
      <c r="K6" s="62">
        <f t="shared" si="5"/>
        <v>1.9877258189990492</v>
      </c>
      <c r="L6" s="62">
        <f t="shared" si="6"/>
        <v>1.0169371600406845</v>
      </c>
      <c r="M6" s="30">
        <v>11569</v>
      </c>
      <c r="N6" s="30">
        <v>22613</v>
      </c>
    </row>
    <row r="7" spans="1:14" ht="15">
      <c r="A7" s="21" t="s">
        <v>20</v>
      </c>
      <c r="B7" s="60">
        <v>19918</v>
      </c>
      <c r="C7" s="61">
        <f t="shared" si="0"/>
        <v>0.69831364162255027</v>
      </c>
      <c r="D7" s="60">
        <v>8605</v>
      </c>
      <c r="E7" s="61">
        <f t="shared" si="1"/>
        <v>0.30168635837744978</v>
      </c>
      <c r="F7" s="60">
        <v>0</v>
      </c>
      <c r="G7" s="61">
        <f t="shared" si="2"/>
        <v>0</v>
      </c>
      <c r="H7" s="60">
        <v>0</v>
      </c>
      <c r="I7" s="61">
        <f t="shared" si="3"/>
        <v>0</v>
      </c>
      <c r="J7" s="60">
        <f t="shared" si="4"/>
        <v>28523</v>
      </c>
      <c r="K7" s="62">
        <f t="shared" si="5"/>
        <v>2.5435170322810774</v>
      </c>
      <c r="L7" s="62">
        <f t="shared" si="6"/>
        <v>0.66267831420473022</v>
      </c>
      <c r="M7" s="30">
        <v>11214</v>
      </c>
      <c r="N7" s="30">
        <v>43042</v>
      </c>
    </row>
    <row r="8" spans="1:14" ht="15">
      <c r="A8" s="63" t="s">
        <v>21</v>
      </c>
      <c r="B8" s="60">
        <v>9802</v>
      </c>
      <c r="C8" s="61">
        <f t="shared" si="0"/>
        <v>0.77290648162750353</v>
      </c>
      <c r="D8" s="60">
        <v>2880</v>
      </c>
      <c r="E8" s="61">
        <f t="shared" si="1"/>
        <v>0.22709351837249644</v>
      </c>
      <c r="F8" s="60">
        <v>0</v>
      </c>
      <c r="G8" s="61">
        <f t="shared" si="2"/>
        <v>0</v>
      </c>
      <c r="H8" s="60">
        <v>0</v>
      </c>
      <c r="I8" s="61">
        <f t="shared" si="3"/>
        <v>0</v>
      </c>
      <c r="J8" s="60">
        <f t="shared" si="4"/>
        <v>12682</v>
      </c>
      <c r="K8" s="62">
        <f t="shared" si="5"/>
        <v>1.2967280163599182</v>
      </c>
      <c r="L8" s="62">
        <f t="shared" si="6"/>
        <v>0.39874233611067444</v>
      </c>
      <c r="M8" s="30">
        <v>9780</v>
      </c>
      <c r="N8" s="30">
        <v>31805</v>
      </c>
    </row>
    <row r="9" spans="1:14" ht="15">
      <c r="A9" s="63" t="s">
        <v>22</v>
      </c>
      <c r="B9" s="60">
        <v>8756</v>
      </c>
      <c r="C9" s="61">
        <f t="shared" si="0"/>
        <v>0.5189355775499318</v>
      </c>
      <c r="D9" s="60">
        <v>7074</v>
      </c>
      <c r="E9" s="61">
        <f t="shared" si="1"/>
        <v>0.41924968885201208</v>
      </c>
      <c r="F9" s="60">
        <v>135</v>
      </c>
      <c r="G9" s="61">
        <f t="shared" si="2"/>
        <v>8.0009482605345825E-3</v>
      </c>
      <c r="H9" s="60">
        <v>908</v>
      </c>
      <c r="I9" s="61">
        <f t="shared" si="3"/>
        <v>5.3813785337521486E-2</v>
      </c>
      <c r="J9" s="60">
        <f t="shared" si="4"/>
        <v>16873</v>
      </c>
      <c r="K9" s="62">
        <f t="shared" si="5"/>
        <v>1.3501640393694487</v>
      </c>
      <c r="L9" s="62">
        <f t="shared" si="6"/>
        <v>0.54329136748559104</v>
      </c>
      <c r="M9" s="30">
        <v>12497</v>
      </c>
      <c r="N9" s="30">
        <v>31057</v>
      </c>
    </row>
    <row r="10" spans="1:14" ht="15">
      <c r="A10" s="21" t="s">
        <v>23</v>
      </c>
      <c r="B10" s="60">
        <v>6796</v>
      </c>
      <c r="C10" s="61">
        <f t="shared" si="0"/>
        <v>0.68639531360468642</v>
      </c>
      <c r="D10" s="60">
        <v>1458</v>
      </c>
      <c r="E10" s="61">
        <f t="shared" si="1"/>
        <v>0.14725785274214725</v>
      </c>
      <c r="F10" s="60">
        <v>117</v>
      </c>
      <c r="G10" s="61">
        <f t="shared" si="2"/>
        <v>1.1816988183011816E-2</v>
      </c>
      <c r="H10" s="60">
        <v>1530</v>
      </c>
      <c r="I10" s="61">
        <f t="shared" si="3"/>
        <v>0.15452984547015453</v>
      </c>
      <c r="J10" s="60">
        <f t="shared" si="4"/>
        <v>9901</v>
      </c>
      <c r="K10" s="62">
        <f t="shared" si="5"/>
        <v>0.67875505587166651</v>
      </c>
      <c r="L10" s="62">
        <f t="shared" si="6"/>
        <v>0.32301318021662534</v>
      </c>
      <c r="M10" s="30">
        <v>14587</v>
      </c>
      <c r="N10" s="30">
        <v>30652</v>
      </c>
    </row>
    <row r="11" spans="1:14" ht="15">
      <c r="A11" s="21" t="s">
        <v>24</v>
      </c>
      <c r="B11" s="60">
        <v>5765</v>
      </c>
      <c r="C11" s="61">
        <f t="shared" si="0"/>
        <v>0.51126285916991843</v>
      </c>
      <c r="D11" s="60">
        <v>2311</v>
      </c>
      <c r="E11" s="61">
        <f t="shared" si="1"/>
        <v>0.20494856332032635</v>
      </c>
      <c r="F11" s="60">
        <v>840</v>
      </c>
      <c r="G11" s="61">
        <f t="shared" si="2"/>
        <v>7.4494501596310755E-2</v>
      </c>
      <c r="H11" s="60">
        <v>2360</v>
      </c>
      <c r="I11" s="61">
        <f t="shared" si="3"/>
        <v>0.20929407591344448</v>
      </c>
      <c r="J11" s="60">
        <f t="shared" si="4"/>
        <v>11276</v>
      </c>
      <c r="K11" s="62">
        <f t="shared" si="5"/>
        <v>0.89300704838837408</v>
      </c>
      <c r="L11" s="62">
        <f t="shared" si="6"/>
        <v>0.65055097213407953</v>
      </c>
      <c r="M11" s="30">
        <v>12627</v>
      </c>
      <c r="N11" s="30">
        <v>17333</v>
      </c>
    </row>
    <row r="12" spans="1:14" s="13" customFormat="1" ht="13.5" customHeight="1">
      <c r="A12" s="64"/>
      <c r="B12" s="65"/>
      <c r="C12" s="66"/>
      <c r="D12" s="65"/>
      <c r="E12" s="66"/>
      <c r="F12" s="65"/>
      <c r="G12" s="66"/>
      <c r="H12" s="65"/>
      <c r="I12" s="66"/>
      <c r="J12" s="65"/>
      <c r="K12" s="67"/>
      <c r="L12" s="67"/>
      <c r="N12" s="68"/>
    </row>
    <row r="13" spans="1:14" ht="15.75">
      <c r="A13" s="55" t="s">
        <v>25</v>
      </c>
      <c r="B13" s="60"/>
      <c r="C13" s="61"/>
      <c r="D13" s="60"/>
      <c r="E13" s="61"/>
      <c r="F13" s="60"/>
      <c r="G13" s="61"/>
      <c r="H13" s="60"/>
      <c r="I13" s="61"/>
      <c r="J13" s="60"/>
      <c r="K13" s="62"/>
      <c r="L13" s="62"/>
      <c r="N13" s="30"/>
    </row>
    <row r="14" spans="1:14" ht="15">
      <c r="A14" s="63" t="s">
        <v>26</v>
      </c>
      <c r="B14" s="60">
        <v>36861</v>
      </c>
      <c r="C14" s="61">
        <f t="shared" ref="C14:C22" si="7">(B14/J14)</f>
        <v>0.50069274653626727</v>
      </c>
      <c r="D14" s="60">
        <v>20131</v>
      </c>
      <c r="E14" s="61">
        <f t="shared" ref="E14:E22" si="8">(D14/J14)</f>
        <v>0.27344471610975279</v>
      </c>
      <c r="F14" s="60">
        <v>3279</v>
      </c>
      <c r="G14" s="61">
        <f t="shared" ref="G14:G22" si="9">F14/J14</f>
        <v>4.4539527302363491E-2</v>
      </c>
      <c r="H14" s="60">
        <v>13349</v>
      </c>
      <c r="I14" s="61">
        <f t="shared" ref="I14:I22" si="10">H14/J14</f>
        <v>0.18132301005161641</v>
      </c>
      <c r="J14" s="60">
        <f t="shared" ref="J14:J22" si="11">B14+D14+F14+H14</f>
        <v>73620</v>
      </c>
      <c r="K14" s="62">
        <f t="shared" ref="K14:K22" si="12">J14/M14</f>
        <v>2.3676593555026693</v>
      </c>
      <c r="L14" s="62">
        <f t="shared" ref="L14:L22" si="13">J14/N14</f>
        <v>0.90497848801475111</v>
      </c>
      <c r="M14" s="30">
        <v>31094</v>
      </c>
      <c r="N14" s="30">
        <v>81350</v>
      </c>
    </row>
    <row r="15" spans="1:14" ht="15">
      <c r="A15" s="21" t="s">
        <v>27</v>
      </c>
      <c r="B15" s="60">
        <v>75392</v>
      </c>
      <c r="C15" s="61">
        <f t="shared" si="7"/>
        <v>0.56185955001751342</v>
      </c>
      <c r="D15" s="60">
        <v>41231</v>
      </c>
      <c r="E15" s="61">
        <f t="shared" si="8"/>
        <v>0.30727439392471473</v>
      </c>
      <c r="F15" s="60">
        <v>4651</v>
      </c>
      <c r="G15" s="61">
        <f t="shared" si="9"/>
        <v>3.4661618833980459E-2</v>
      </c>
      <c r="H15" s="60">
        <v>12909</v>
      </c>
      <c r="I15" s="61">
        <f t="shared" si="10"/>
        <v>9.6204437223791392E-2</v>
      </c>
      <c r="J15" s="60">
        <f t="shared" si="11"/>
        <v>134183</v>
      </c>
      <c r="K15" s="62">
        <f t="shared" si="12"/>
        <v>5.9769710467706014</v>
      </c>
      <c r="L15" s="62">
        <f t="shared" si="13"/>
        <v>2.6596697785970544</v>
      </c>
      <c r="M15" s="30">
        <v>22450</v>
      </c>
      <c r="N15" s="30">
        <v>50451</v>
      </c>
    </row>
    <row r="16" spans="1:14" ht="15">
      <c r="A16" s="63" t="s">
        <v>28</v>
      </c>
      <c r="B16" s="60">
        <v>25208</v>
      </c>
      <c r="C16" s="61">
        <f t="shared" si="7"/>
        <v>0.59400994415250841</v>
      </c>
      <c r="D16" s="60">
        <v>10829</v>
      </c>
      <c r="E16" s="61">
        <f t="shared" si="8"/>
        <v>0.25517826425053608</v>
      </c>
      <c r="F16" s="60">
        <v>3154</v>
      </c>
      <c r="G16" s="61">
        <f t="shared" si="9"/>
        <v>7.4321936046374631E-2</v>
      </c>
      <c r="H16" s="60">
        <v>3246</v>
      </c>
      <c r="I16" s="61">
        <f t="shared" si="10"/>
        <v>7.6489855550580854E-2</v>
      </c>
      <c r="J16" s="60">
        <f t="shared" si="11"/>
        <v>42437</v>
      </c>
      <c r="K16" s="62">
        <f t="shared" si="12"/>
        <v>1.3167742335857018</v>
      </c>
      <c r="L16" s="62">
        <f t="shared" si="13"/>
        <v>0.73191217812731757</v>
      </c>
      <c r="M16" s="30">
        <v>32228</v>
      </c>
      <c r="N16" s="30">
        <v>57981</v>
      </c>
    </row>
    <row r="17" spans="1:14" ht="15">
      <c r="A17" s="21" t="s">
        <v>29</v>
      </c>
      <c r="B17" s="60">
        <v>9388</v>
      </c>
      <c r="C17" s="61">
        <f t="shared" si="7"/>
        <v>0.7005447354675024</v>
      </c>
      <c r="D17" s="60">
        <v>3248</v>
      </c>
      <c r="E17" s="61">
        <f t="shared" si="8"/>
        <v>0.24236997239012015</v>
      </c>
      <c r="F17" s="60">
        <v>663</v>
      </c>
      <c r="G17" s="61">
        <f t="shared" si="9"/>
        <v>4.9473919856727111E-2</v>
      </c>
      <c r="H17" s="60">
        <v>102</v>
      </c>
      <c r="I17" s="61">
        <f t="shared" si="10"/>
        <v>7.6113722856503245E-3</v>
      </c>
      <c r="J17" s="60">
        <f t="shared" si="11"/>
        <v>13401</v>
      </c>
      <c r="K17" s="62">
        <f t="shared" si="12"/>
        <v>0.41459641741175013</v>
      </c>
      <c r="L17" s="62">
        <f t="shared" si="13"/>
        <v>0.37050041470832179</v>
      </c>
      <c r="M17" s="30">
        <v>32323</v>
      </c>
      <c r="N17" s="30">
        <v>36170</v>
      </c>
    </row>
    <row r="18" spans="1:14" ht="15">
      <c r="A18" s="21" t="s">
        <v>30</v>
      </c>
      <c r="B18" s="60">
        <v>25337</v>
      </c>
      <c r="C18" s="61">
        <f t="shared" si="7"/>
        <v>0.64325065373581458</v>
      </c>
      <c r="D18" s="60">
        <v>14052</v>
      </c>
      <c r="E18" s="61">
        <f t="shared" si="8"/>
        <v>0.35674934626418542</v>
      </c>
      <c r="F18" s="60">
        <v>0</v>
      </c>
      <c r="G18" s="61">
        <f t="shared" si="9"/>
        <v>0</v>
      </c>
      <c r="H18" s="60">
        <v>0</v>
      </c>
      <c r="I18" s="61">
        <f t="shared" si="10"/>
        <v>0</v>
      </c>
      <c r="J18" s="60">
        <f t="shared" si="11"/>
        <v>39389</v>
      </c>
      <c r="K18" s="62">
        <f t="shared" si="12"/>
        <v>1.4251239190998226</v>
      </c>
      <c r="L18" s="62">
        <f t="shared" si="13"/>
        <v>0.95785710811730951</v>
      </c>
      <c r="M18" s="30">
        <v>27639</v>
      </c>
      <c r="N18" s="30">
        <v>41122</v>
      </c>
    </row>
    <row r="19" spans="1:14" ht="15">
      <c r="A19" s="63" t="s">
        <v>31</v>
      </c>
      <c r="B19" s="60">
        <v>27586</v>
      </c>
      <c r="C19" s="61">
        <f t="shared" si="7"/>
        <v>0.76210735696328424</v>
      </c>
      <c r="D19" s="60">
        <v>5634</v>
      </c>
      <c r="E19" s="61">
        <f t="shared" si="8"/>
        <v>0.15564825814294003</v>
      </c>
      <c r="F19" s="60">
        <v>1022</v>
      </c>
      <c r="G19" s="61">
        <f t="shared" si="9"/>
        <v>2.8234384064977761E-2</v>
      </c>
      <c r="H19" s="60">
        <v>1955</v>
      </c>
      <c r="I19" s="61">
        <f t="shared" si="10"/>
        <v>5.4010000828797963E-2</v>
      </c>
      <c r="J19" s="60">
        <f t="shared" si="11"/>
        <v>36197</v>
      </c>
      <c r="K19" s="62">
        <f t="shared" si="12"/>
        <v>1.0841969687893129</v>
      </c>
      <c r="L19" s="62">
        <f t="shared" si="13"/>
        <v>0.54660082751955541</v>
      </c>
      <c r="M19" s="30">
        <v>33386</v>
      </c>
      <c r="N19" s="30">
        <v>66222</v>
      </c>
    </row>
    <row r="20" spans="1:14" ht="15">
      <c r="A20" s="63" t="s">
        <v>32</v>
      </c>
      <c r="B20" s="60">
        <v>16552</v>
      </c>
      <c r="C20" s="61">
        <f t="shared" si="7"/>
        <v>0.53384937913239805</v>
      </c>
      <c r="D20" s="60">
        <v>8013</v>
      </c>
      <c r="E20" s="61">
        <f t="shared" si="8"/>
        <v>0.25844218674407354</v>
      </c>
      <c r="F20" s="60">
        <v>4520</v>
      </c>
      <c r="G20" s="61">
        <f t="shared" si="9"/>
        <v>0.14578293823576843</v>
      </c>
      <c r="H20" s="60">
        <v>1920</v>
      </c>
      <c r="I20" s="61">
        <f t="shared" si="10"/>
        <v>6.1925495887760036E-2</v>
      </c>
      <c r="J20" s="60">
        <f t="shared" si="11"/>
        <v>31005</v>
      </c>
      <c r="K20" s="62">
        <f t="shared" si="12"/>
        <v>0.93228493249541455</v>
      </c>
      <c r="L20" s="62">
        <f t="shared" si="13"/>
        <v>0.42112626317505164</v>
      </c>
      <c r="M20" s="30">
        <v>33257</v>
      </c>
      <c r="N20" s="30">
        <v>73624</v>
      </c>
    </row>
    <row r="21" spans="1:14" ht="15">
      <c r="A21" s="21" t="s">
        <v>33</v>
      </c>
      <c r="B21" s="60">
        <v>45428</v>
      </c>
      <c r="C21" s="61">
        <f t="shared" si="7"/>
        <v>0.69196204170538145</v>
      </c>
      <c r="D21" s="60">
        <v>20223</v>
      </c>
      <c r="E21" s="61">
        <f t="shared" si="8"/>
        <v>0.3080379582946185</v>
      </c>
      <c r="F21" s="60">
        <v>0</v>
      </c>
      <c r="G21" s="61">
        <f t="shared" si="9"/>
        <v>0</v>
      </c>
      <c r="H21" s="60">
        <v>0</v>
      </c>
      <c r="I21" s="61">
        <f t="shared" si="10"/>
        <v>0</v>
      </c>
      <c r="J21" s="60">
        <f t="shared" si="11"/>
        <v>65651</v>
      </c>
      <c r="K21" s="62">
        <f t="shared" si="12"/>
        <v>2.7217362464242778</v>
      </c>
      <c r="L21" s="62">
        <f t="shared" si="13"/>
        <v>1.0097202356234332</v>
      </c>
      <c r="M21" s="30">
        <v>24121</v>
      </c>
      <c r="N21" s="30">
        <v>65019</v>
      </c>
    </row>
    <row r="22" spans="1:14" ht="15">
      <c r="A22" s="21" t="s">
        <v>34</v>
      </c>
      <c r="B22" s="60">
        <v>23672</v>
      </c>
      <c r="C22" s="61">
        <f t="shared" si="7"/>
        <v>0.48890908339873601</v>
      </c>
      <c r="D22" s="60">
        <v>11299</v>
      </c>
      <c r="E22" s="61">
        <f t="shared" si="8"/>
        <v>0.23336362509810402</v>
      </c>
      <c r="F22" s="60">
        <v>702</v>
      </c>
      <c r="G22" s="61">
        <f t="shared" si="9"/>
        <v>1.449874013796522E-2</v>
      </c>
      <c r="H22" s="60">
        <v>12745</v>
      </c>
      <c r="I22" s="61">
        <f t="shared" si="10"/>
        <v>0.26322855136519474</v>
      </c>
      <c r="J22" s="60">
        <f t="shared" si="11"/>
        <v>48418</v>
      </c>
      <c r="K22" s="62">
        <f t="shared" si="12"/>
        <v>2.346174347046567</v>
      </c>
      <c r="L22" s="62">
        <f t="shared" si="13"/>
        <v>1.4811710361283612</v>
      </c>
      <c r="M22" s="30">
        <v>20637</v>
      </c>
      <c r="N22" s="30">
        <v>32689</v>
      </c>
    </row>
    <row r="23" spans="1:14" s="13" customFormat="1" ht="13.5" customHeight="1">
      <c r="A23" s="64"/>
      <c r="B23" s="65"/>
      <c r="C23" s="66"/>
      <c r="D23" s="65"/>
      <c r="E23" s="66"/>
      <c r="F23" s="65"/>
      <c r="G23" s="66"/>
      <c r="H23" s="65"/>
      <c r="I23" s="66"/>
      <c r="J23" s="65"/>
      <c r="K23" s="67"/>
      <c r="L23" s="67"/>
      <c r="N23" s="68"/>
    </row>
    <row r="24" spans="1:14" ht="15.75">
      <c r="A24" s="69" t="s">
        <v>35</v>
      </c>
      <c r="B24" s="60"/>
      <c r="C24" s="61"/>
      <c r="D24" s="60"/>
      <c r="E24" s="61"/>
      <c r="F24" s="60"/>
      <c r="G24" s="61"/>
      <c r="H24" s="60"/>
      <c r="I24" s="61"/>
      <c r="J24" s="60"/>
      <c r="K24" s="62"/>
      <c r="L24" s="62"/>
      <c r="N24" s="30"/>
    </row>
    <row r="25" spans="1:14" ht="15">
      <c r="A25" s="21" t="s">
        <v>36</v>
      </c>
      <c r="B25" s="60">
        <v>75475</v>
      </c>
      <c r="C25" s="61">
        <f t="shared" ref="C25:C35" si="14">(B25/J25)</f>
        <v>0.39965581149060103</v>
      </c>
      <c r="D25" s="60">
        <v>22354</v>
      </c>
      <c r="E25" s="61">
        <f t="shared" ref="E25:E35" si="15">(D25/J25)</f>
        <v>0.11836907598623246</v>
      </c>
      <c r="F25" s="60">
        <v>17370</v>
      </c>
      <c r="G25" s="61">
        <f t="shared" ref="G25:G35" si="16">F25/J25</f>
        <v>9.1977760127084987E-2</v>
      </c>
      <c r="H25" s="60">
        <v>73651</v>
      </c>
      <c r="I25" s="61">
        <f t="shared" ref="I25:I35" si="17">H25/J25</f>
        <v>0.38999735239608152</v>
      </c>
      <c r="J25" s="60">
        <f t="shared" ref="J25:J35" si="18">B25+D25+F25+H25</f>
        <v>188850</v>
      </c>
      <c r="K25" s="62">
        <f t="shared" ref="K25:K35" si="19">J25/M25</f>
        <v>4.7418771656706671</v>
      </c>
      <c r="L25" s="62">
        <f t="shared" ref="L25:L35" si="20">J25/N25</f>
        <v>1.9313568075597509</v>
      </c>
      <c r="M25" s="30">
        <v>39826</v>
      </c>
      <c r="N25" s="30">
        <v>97781</v>
      </c>
    </row>
    <row r="26" spans="1:14" ht="15">
      <c r="A26" s="21" t="s">
        <v>37</v>
      </c>
      <c r="B26" s="60">
        <v>31373</v>
      </c>
      <c r="C26" s="61">
        <f t="shared" si="14"/>
        <v>0.47185248687752862</v>
      </c>
      <c r="D26" s="60">
        <v>18943</v>
      </c>
      <c r="E26" s="61">
        <f t="shared" si="15"/>
        <v>0.28490426987922812</v>
      </c>
      <c r="F26" s="60">
        <v>3456</v>
      </c>
      <c r="G26" s="61">
        <f t="shared" si="16"/>
        <v>5.197852276316383E-2</v>
      </c>
      <c r="H26" s="60">
        <v>12717</v>
      </c>
      <c r="I26" s="61">
        <f t="shared" si="17"/>
        <v>0.19126472048007942</v>
      </c>
      <c r="J26" s="60">
        <f t="shared" si="18"/>
        <v>66489</v>
      </c>
      <c r="K26" s="62">
        <f t="shared" si="19"/>
        <v>1.7836467526893258</v>
      </c>
      <c r="L26" s="62">
        <f t="shared" si="20"/>
        <v>0.70666071485508397</v>
      </c>
      <c r="M26" s="30">
        <v>37277</v>
      </c>
      <c r="N26" s="30">
        <v>94089</v>
      </c>
    </row>
    <row r="27" spans="1:14" ht="15">
      <c r="A27" s="21" t="s">
        <v>38</v>
      </c>
      <c r="B27" s="60">
        <v>37942</v>
      </c>
      <c r="C27" s="61">
        <f t="shared" si="14"/>
        <v>0.58072119505326314</v>
      </c>
      <c r="D27" s="60">
        <v>14323</v>
      </c>
      <c r="E27" s="61">
        <f t="shared" si="15"/>
        <v>0.21922064405534469</v>
      </c>
      <c r="F27" s="60">
        <v>4274</v>
      </c>
      <c r="G27" s="61">
        <f t="shared" si="16"/>
        <v>6.5415697318476795E-2</v>
      </c>
      <c r="H27" s="60">
        <v>8797</v>
      </c>
      <c r="I27" s="61">
        <f t="shared" si="17"/>
        <v>0.1346424635729154</v>
      </c>
      <c r="J27" s="60">
        <f t="shared" si="18"/>
        <v>65336</v>
      </c>
      <c r="K27" s="62">
        <f t="shared" si="19"/>
        <v>1.7873341540144987</v>
      </c>
      <c r="L27" s="62">
        <f t="shared" si="20"/>
        <v>0.73224472413058828</v>
      </c>
      <c r="M27" s="30">
        <v>36555</v>
      </c>
      <c r="N27" s="30">
        <v>89227</v>
      </c>
    </row>
    <row r="28" spans="1:14" ht="15">
      <c r="A28" s="63" t="s">
        <v>39</v>
      </c>
      <c r="B28" s="60">
        <v>53049</v>
      </c>
      <c r="C28" s="61">
        <f t="shared" si="14"/>
        <v>0.70097385007730018</v>
      </c>
      <c r="D28" s="60">
        <v>17007</v>
      </c>
      <c r="E28" s="61">
        <f t="shared" si="15"/>
        <v>0.2247254852733255</v>
      </c>
      <c r="F28" s="60">
        <v>1793</v>
      </c>
      <c r="G28" s="61">
        <f t="shared" si="16"/>
        <v>2.3692173522377409E-2</v>
      </c>
      <c r="H28" s="60">
        <v>3830</v>
      </c>
      <c r="I28" s="61">
        <f t="shared" si="17"/>
        <v>5.0608491126996918E-2</v>
      </c>
      <c r="J28" s="60">
        <f t="shared" si="18"/>
        <v>75679</v>
      </c>
      <c r="K28" s="62">
        <f t="shared" si="19"/>
        <v>2.0556008257279443</v>
      </c>
      <c r="L28" s="62">
        <f t="shared" si="20"/>
        <v>0.84657807011656261</v>
      </c>
      <c r="M28" s="30">
        <v>36816</v>
      </c>
      <c r="N28" s="30">
        <v>89394</v>
      </c>
    </row>
    <row r="29" spans="1:14" ht="15">
      <c r="A29" s="63" t="s">
        <v>40</v>
      </c>
      <c r="B29" s="60">
        <v>129320</v>
      </c>
      <c r="C29" s="61">
        <f t="shared" si="14"/>
        <v>0.49842940008864733</v>
      </c>
      <c r="D29" s="60">
        <v>62483</v>
      </c>
      <c r="E29" s="61">
        <f t="shared" si="15"/>
        <v>0.24082403499643484</v>
      </c>
      <c r="F29" s="60">
        <v>1632</v>
      </c>
      <c r="G29" s="61">
        <f t="shared" si="16"/>
        <v>6.2901081112331616E-3</v>
      </c>
      <c r="H29" s="60">
        <v>66020</v>
      </c>
      <c r="I29" s="61">
        <f t="shared" si="17"/>
        <v>0.25445645680368467</v>
      </c>
      <c r="J29" s="60">
        <f t="shared" si="18"/>
        <v>259455</v>
      </c>
      <c r="K29" s="62">
        <f t="shared" si="19"/>
        <v>6.2492172069945564</v>
      </c>
      <c r="L29" s="62">
        <f t="shared" si="20"/>
        <v>2.420153722739399</v>
      </c>
      <c r="M29" s="30">
        <v>41518</v>
      </c>
      <c r="N29" s="30">
        <v>107206</v>
      </c>
    </row>
    <row r="30" spans="1:14" ht="15">
      <c r="A30" s="21" t="s">
        <v>41</v>
      </c>
      <c r="B30" s="60">
        <v>44231</v>
      </c>
      <c r="C30" s="61">
        <f t="shared" si="14"/>
        <v>0.70180087266957558</v>
      </c>
      <c r="D30" s="60">
        <v>17786</v>
      </c>
      <c r="E30" s="61">
        <f t="shared" si="15"/>
        <v>0.28220547401824675</v>
      </c>
      <c r="F30" s="60">
        <v>766</v>
      </c>
      <c r="G30" s="61">
        <f t="shared" si="16"/>
        <v>1.2153907179690599E-2</v>
      </c>
      <c r="H30" s="60">
        <v>242</v>
      </c>
      <c r="I30" s="61">
        <f t="shared" si="17"/>
        <v>3.8397461324871083E-3</v>
      </c>
      <c r="J30" s="60">
        <f t="shared" si="18"/>
        <v>63025</v>
      </c>
      <c r="K30" s="62">
        <f t="shared" si="19"/>
        <v>1.4760298836038315</v>
      </c>
      <c r="L30" s="62">
        <f t="shared" si="20"/>
        <v>0.61078430422436936</v>
      </c>
      <c r="M30" s="30">
        <v>42699</v>
      </c>
      <c r="N30" s="30">
        <v>103187</v>
      </c>
    </row>
    <row r="31" spans="1:14" ht="15">
      <c r="A31" s="21" t="s">
        <v>42</v>
      </c>
      <c r="B31" s="60">
        <v>38127</v>
      </c>
      <c r="C31" s="61">
        <f t="shared" si="14"/>
        <v>0.57167918672124507</v>
      </c>
      <c r="D31" s="60">
        <v>21412</v>
      </c>
      <c r="E31" s="61">
        <f t="shared" si="15"/>
        <v>0.32105318399232302</v>
      </c>
      <c r="F31" s="60">
        <v>2589</v>
      </c>
      <c r="G31" s="61">
        <f t="shared" si="16"/>
        <v>3.8819666231838426E-2</v>
      </c>
      <c r="H31" s="60">
        <v>4565</v>
      </c>
      <c r="I31" s="61">
        <f t="shared" si="17"/>
        <v>6.8447963054593441E-2</v>
      </c>
      <c r="J31" s="60">
        <f t="shared" si="18"/>
        <v>66693</v>
      </c>
      <c r="K31" s="62">
        <f t="shared" si="19"/>
        <v>1.7492328271303801</v>
      </c>
      <c r="L31" s="62">
        <f t="shared" si="20"/>
        <v>1.3326073490918537</v>
      </c>
      <c r="M31" s="30">
        <v>38127</v>
      </c>
      <c r="N31" s="30">
        <v>50047</v>
      </c>
    </row>
    <row r="32" spans="1:14" ht="15">
      <c r="A32" s="63" t="s">
        <v>43</v>
      </c>
      <c r="B32" s="60">
        <v>132729</v>
      </c>
      <c r="C32" s="61">
        <f t="shared" si="14"/>
        <v>0.48866054532468395</v>
      </c>
      <c r="D32" s="60">
        <v>52007</v>
      </c>
      <c r="E32" s="61">
        <f t="shared" si="15"/>
        <v>0.19147111016206583</v>
      </c>
      <c r="F32" s="60">
        <v>6080</v>
      </c>
      <c r="G32" s="61">
        <f t="shared" si="16"/>
        <v>2.2384378060364189E-2</v>
      </c>
      <c r="H32" s="60">
        <v>80802</v>
      </c>
      <c r="I32" s="61">
        <f t="shared" si="17"/>
        <v>0.29748396645288605</v>
      </c>
      <c r="J32" s="60">
        <f t="shared" si="18"/>
        <v>271618</v>
      </c>
      <c r="K32" s="62">
        <f t="shared" si="19"/>
        <v>5.662365277575101</v>
      </c>
      <c r="L32" s="62">
        <f t="shared" si="20"/>
        <v>2.5705578952349408</v>
      </c>
      <c r="M32" s="30">
        <v>47969</v>
      </c>
      <c r="N32" s="30">
        <v>105665</v>
      </c>
    </row>
    <row r="33" spans="1:14" ht="15">
      <c r="A33" s="21" t="s">
        <v>44</v>
      </c>
      <c r="B33" s="60">
        <v>48287</v>
      </c>
      <c r="C33" s="61">
        <f t="shared" si="14"/>
        <v>0.60469106118666571</v>
      </c>
      <c r="D33" s="60">
        <v>18527</v>
      </c>
      <c r="E33" s="61">
        <f t="shared" si="15"/>
        <v>0.23201091992887019</v>
      </c>
      <c r="F33" s="60">
        <v>3053</v>
      </c>
      <c r="G33" s="61">
        <f t="shared" si="16"/>
        <v>3.8232273899867261E-2</v>
      </c>
      <c r="H33" s="60">
        <v>9987</v>
      </c>
      <c r="I33" s="61">
        <f t="shared" si="17"/>
        <v>0.12506574498459688</v>
      </c>
      <c r="J33" s="60">
        <f t="shared" si="18"/>
        <v>79854</v>
      </c>
      <c r="K33" s="62">
        <f t="shared" si="19"/>
        <v>1.9810955641559989</v>
      </c>
      <c r="L33" s="62">
        <f t="shared" si="20"/>
        <v>1.4923470817993234</v>
      </c>
      <c r="M33" s="30">
        <v>40308</v>
      </c>
      <c r="N33" s="30">
        <v>53509</v>
      </c>
    </row>
    <row r="34" spans="1:14" ht="15">
      <c r="A34" s="63" t="s">
        <v>45</v>
      </c>
      <c r="B34" s="60">
        <v>57709</v>
      </c>
      <c r="C34" s="61">
        <f t="shared" si="14"/>
        <v>0.46791586936074986</v>
      </c>
      <c r="D34" s="60">
        <v>37701</v>
      </c>
      <c r="E34" s="61">
        <f t="shared" si="15"/>
        <v>0.30568708850906495</v>
      </c>
      <c r="F34" s="60">
        <v>2303</v>
      </c>
      <c r="G34" s="61">
        <f t="shared" si="16"/>
        <v>1.867317484513346E-2</v>
      </c>
      <c r="H34" s="60">
        <v>25619</v>
      </c>
      <c r="I34" s="61">
        <f t="shared" si="17"/>
        <v>0.20772386728505174</v>
      </c>
      <c r="J34" s="60">
        <f t="shared" si="18"/>
        <v>123332</v>
      </c>
      <c r="K34" s="62">
        <f t="shared" si="19"/>
        <v>3.1015214384508991</v>
      </c>
      <c r="L34" s="62">
        <f t="shared" si="20"/>
        <v>1.7796568592083808</v>
      </c>
      <c r="M34" s="30">
        <v>39765</v>
      </c>
      <c r="N34" s="30">
        <v>69301</v>
      </c>
    </row>
    <row r="35" spans="1:14" ht="15">
      <c r="A35" s="21" t="s">
        <v>46</v>
      </c>
      <c r="B35" s="60">
        <v>104435</v>
      </c>
      <c r="C35" s="61">
        <f t="shared" si="14"/>
        <v>0.44837475688973422</v>
      </c>
      <c r="D35" s="60">
        <v>47553</v>
      </c>
      <c r="E35" s="61">
        <f t="shared" si="15"/>
        <v>0.20416110321613951</v>
      </c>
      <c r="F35" s="60">
        <v>414</v>
      </c>
      <c r="G35" s="61">
        <f t="shared" si="16"/>
        <v>1.7774419433365246E-3</v>
      </c>
      <c r="H35" s="60">
        <v>80517</v>
      </c>
      <c r="I35" s="61">
        <f t="shared" si="17"/>
        <v>0.34568669795078977</v>
      </c>
      <c r="J35" s="60">
        <f t="shared" si="18"/>
        <v>232919</v>
      </c>
      <c r="K35" s="62">
        <f t="shared" si="19"/>
        <v>4.7391348579799786</v>
      </c>
      <c r="L35" s="62">
        <f t="shared" si="20"/>
        <v>1.9043176819746384</v>
      </c>
      <c r="M35" s="30">
        <v>49148</v>
      </c>
      <c r="N35" s="30">
        <v>122311</v>
      </c>
    </row>
    <row r="36" spans="1:14" s="13" customFormat="1" ht="13.5" customHeight="1">
      <c r="A36" s="64"/>
      <c r="B36" s="65"/>
      <c r="C36" s="66"/>
      <c r="D36" s="65"/>
      <c r="E36" s="66"/>
      <c r="F36" s="65"/>
      <c r="G36" s="66"/>
      <c r="H36" s="65"/>
      <c r="I36" s="66"/>
      <c r="J36" s="65"/>
      <c r="K36" s="67"/>
      <c r="L36" s="67"/>
      <c r="N36" s="68"/>
    </row>
    <row r="37" spans="1:14" ht="15.75">
      <c r="A37" s="55" t="s">
        <v>47</v>
      </c>
      <c r="B37" s="60"/>
      <c r="C37" s="61"/>
      <c r="D37" s="60"/>
      <c r="E37" s="61"/>
      <c r="F37" s="60"/>
      <c r="G37" s="61"/>
      <c r="H37" s="60"/>
      <c r="I37" s="61"/>
      <c r="J37" s="60"/>
      <c r="K37" s="62"/>
      <c r="L37" s="62"/>
      <c r="N37" s="30"/>
    </row>
    <row r="38" spans="1:14" ht="15">
      <c r="A38" s="21" t="s">
        <v>48</v>
      </c>
      <c r="B38" s="60">
        <v>81675</v>
      </c>
      <c r="C38" s="61">
        <f t="shared" ref="C38:C43" si="21">(B38/J38)</f>
        <v>0.7448224919521782</v>
      </c>
      <c r="D38" s="60">
        <v>17499</v>
      </c>
      <c r="E38" s="61">
        <f t="shared" ref="E38:E43" si="22">(D38/J38)</f>
        <v>0.15957941581476787</v>
      </c>
      <c r="F38" s="60">
        <v>565</v>
      </c>
      <c r="G38" s="61">
        <f t="shared" ref="G38:G43" si="23">F38/J38</f>
        <v>5.1524298494396159E-3</v>
      </c>
      <c r="H38" s="60">
        <v>9918</v>
      </c>
      <c r="I38" s="61">
        <f t="shared" ref="I38:I43" si="24">H38/J38</f>
        <v>9.0445662383614359E-2</v>
      </c>
      <c r="J38" s="60">
        <f t="shared" ref="J38:J43" si="25">B38+D38+F38+H38</f>
        <v>109657</v>
      </c>
      <c r="K38" s="62">
        <f t="shared" ref="K38:K43" si="26">J38/M38</f>
        <v>1.8117038676954087</v>
      </c>
      <c r="L38" s="62">
        <f t="shared" ref="L38:L43" si="27">J38/N38</f>
        <v>1.110439387955565</v>
      </c>
      <c r="M38" s="30">
        <v>60527</v>
      </c>
      <c r="N38" s="30">
        <v>98751</v>
      </c>
    </row>
    <row r="39" spans="1:14" ht="15">
      <c r="A39" s="63" t="s">
        <v>49</v>
      </c>
      <c r="B39" s="60">
        <v>83445</v>
      </c>
      <c r="C39" s="61">
        <f t="shared" si="21"/>
        <v>0.52815631072262692</v>
      </c>
      <c r="D39" s="60">
        <v>45086</v>
      </c>
      <c r="E39" s="61">
        <f t="shared" si="22"/>
        <v>0.28536707322476312</v>
      </c>
      <c r="F39" s="60">
        <v>7481</v>
      </c>
      <c r="G39" s="61">
        <f t="shared" si="23"/>
        <v>4.7350199059452001E-2</v>
      </c>
      <c r="H39" s="60">
        <v>21981</v>
      </c>
      <c r="I39" s="61">
        <f t="shared" si="24"/>
        <v>0.13912641699315792</v>
      </c>
      <c r="J39" s="60">
        <f t="shared" si="25"/>
        <v>157993</v>
      </c>
      <c r="K39" s="62">
        <f t="shared" si="26"/>
        <v>2.6916707838560745</v>
      </c>
      <c r="L39" s="62">
        <f t="shared" si="27"/>
        <v>1.2845272648926396</v>
      </c>
      <c r="M39" s="30">
        <v>58697</v>
      </c>
      <c r="N39" s="30">
        <v>122997</v>
      </c>
    </row>
    <row r="40" spans="1:14" ht="15">
      <c r="A40" s="63" t="s">
        <v>50</v>
      </c>
      <c r="B40" s="60">
        <v>131383</v>
      </c>
      <c r="C40" s="61">
        <f t="shared" si="21"/>
        <v>0.58524319243807155</v>
      </c>
      <c r="D40" s="60">
        <v>57115</v>
      </c>
      <c r="E40" s="61">
        <f t="shared" si="22"/>
        <v>0.25441773240145571</v>
      </c>
      <c r="F40" s="60">
        <v>943</v>
      </c>
      <c r="G40" s="61">
        <f t="shared" si="23"/>
        <v>4.2005764099548757E-3</v>
      </c>
      <c r="H40" s="60">
        <v>35052</v>
      </c>
      <c r="I40" s="61">
        <f t="shared" si="24"/>
        <v>0.15613849875051783</v>
      </c>
      <c r="J40" s="60">
        <f t="shared" si="25"/>
        <v>224493</v>
      </c>
      <c r="K40" s="62">
        <f t="shared" si="26"/>
        <v>3.5603292416024361</v>
      </c>
      <c r="L40" s="62">
        <f t="shared" si="27"/>
        <v>1.8397446403986102</v>
      </c>
      <c r="M40" s="30">
        <v>63054</v>
      </c>
      <c r="N40" s="30">
        <v>122024</v>
      </c>
    </row>
    <row r="41" spans="1:14" ht="15">
      <c r="A41" s="21" t="s">
        <v>51</v>
      </c>
      <c r="B41" s="60">
        <v>75308</v>
      </c>
      <c r="C41" s="61">
        <f t="shared" si="21"/>
        <v>0.55623425832231566</v>
      </c>
      <c r="D41" s="60">
        <v>55439</v>
      </c>
      <c r="E41" s="61">
        <f t="shared" si="22"/>
        <v>0.4094793520891653</v>
      </c>
      <c r="F41" s="60">
        <v>4642</v>
      </c>
      <c r="G41" s="61">
        <f t="shared" si="23"/>
        <v>3.4286389588519005E-2</v>
      </c>
      <c r="H41" s="60">
        <v>0</v>
      </c>
      <c r="I41" s="61">
        <f t="shared" si="24"/>
        <v>0</v>
      </c>
      <c r="J41" s="60">
        <f t="shared" si="25"/>
        <v>135389</v>
      </c>
      <c r="K41" s="62">
        <f t="shared" si="26"/>
        <v>2.5386548161482065</v>
      </c>
      <c r="L41" s="62">
        <f t="shared" si="27"/>
        <v>1.2502216230192442</v>
      </c>
      <c r="M41" s="30">
        <v>53331</v>
      </c>
      <c r="N41" s="30">
        <v>108292</v>
      </c>
    </row>
    <row r="42" spans="1:14" ht="15">
      <c r="A42" s="21" t="s">
        <v>52</v>
      </c>
      <c r="B42" s="60">
        <v>52511</v>
      </c>
      <c r="C42" s="61">
        <f t="shared" si="21"/>
        <v>0.64957508133450437</v>
      </c>
      <c r="D42" s="60">
        <v>26485</v>
      </c>
      <c r="E42" s="61">
        <f t="shared" si="22"/>
        <v>0.3276265169039696</v>
      </c>
      <c r="F42" s="60">
        <v>1821</v>
      </c>
      <c r="G42" s="61">
        <f t="shared" si="23"/>
        <v>2.2526255891339577E-2</v>
      </c>
      <c r="H42" s="60">
        <v>22</v>
      </c>
      <c r="I42" s="61">
        <f t="shared" si="24"/>
        <v>2.7214587018641994E-4</v>
      </c>
      <c r="J42" s="60">
        <f t="shared" si="25"/>
        <v>80839</v>
      </c>
      <c r="K42" s="62">
        <f t="shared" si="26"/>
        <v>1.4423687685115798</v>
      </c>
      <c r="L42" s="62">
        <f t="shared" si="27"/>
        <v>0.53365064066594936</v>
      </c>
      <c r="M42" s="30">
        <v>56046</v>
      </c>
      <c r="N42" s="30">
        <v>151483</v>
      </c>
    </row>
    <row r="43" spans="1:14" ht="15">
      <c r="A43" s="21" t="s">
        <v>53</v>
      </c>
      <c r="B43" s="60">
        <v>56321</v>
      </c>
      <c r="C43" s="61">
        <f t="shared" si="21"/>
        <v>0.57342265753062038</v>
      </c>
      <c r="D43" s="60">
        <v>28345</v>
      </c>
      <c r="E43" s="61">
        <f t="shared" si="22"/>
        <v>0.28858978405400176</v>
      </c>
      <c r="F43" s="60">
        <v>8994</v>
      </c>
      <c r="G43" s="61">
        <f t="shared" si="23"/>
        <v>9.1570877325161115E-2</v>
      </c>
      <c r="H43" s="60">
        <v>4559</v>
      </c>
      <c r="I43" s="61">
        <f t="shared" si="24"/>
        <v>4.6416681090216759E-2</v>
      </c>
      <c r="J43" s="60">
        <f t="shared" si="25"/>
        <v>98219</v>
      </c>
      <c r="K43" s="62">
        <f t="shared" si="26"/>
        <v>1.5283435773749319</v>
      </c>
      <c r="L43" s="62">
        <f t="shared" si="27"/>
        <v>0.34919703773229377</v>
      </c>
      <c r="M43" s="30">
        <v>64265</v>
      </c>
      <c r="N43" s="30">
        <v>281271</v>
      </c>
    </row>
    <row r="44" spans="1:14" s="13" customFormat="1" ht="13.5" customHeight="1">
      <c r="A44" s="64"/>
      <c r="B44" s="65"/>
      <c r="C44" s="66"/>
      <c r="D44" s="65"/>
      <c r="E44" s="66"/>
      <c r="F44" s="65"/>
      <c r="G44" s="66"/>
      <c r="H44" s="65"/>
      <c r="I44" s="66"/>
      <c r="J44" s="65"/>
      <c r="K44" s="67"/>
      <c r="L44" s="67"/>
      <c r="N44" s="68"/>
    </row>
    <row r="45" spans="1:14" ht="15.75">
      <c r="A45" s="55" t="s">
        <v>54</v>
      </c>
      <c r="B45" s="60"/>
      <c r="C45" s="61"/>
      <c r="D45" s="60"/>
      <c r="E45" s="61"/>
      <c r="F45" s="60"/>
      <c r="G45" s="61"/>
      <c r="H45" s="60"/>
      <c r="I45" s="61"/>
      <c r="J45" s="60"/>
      <c r="K45" s="62"/>
      <c r="L45" s="62"/>
      <c r="N45" s="30"/>
    </row>
    <row r="46" spans="1:14" ht="15">
      <c r="A46" s="21" t="s">
        <v>55</v>
      </c>
      <c r="B46" s="60">
        <v>203787</v>
      </c>
      <c r="C46" s="61">
        <f>(B46/J46)</f>
        <v>0.66447010182887667</v>
      </c>
      <c r="D46" s="60">
        <v>102904</v>
      </c>
      <c r="E46" s="61">
        <f>(D46/J46)</f>
        <v>0.33552989817112339</v>
      </c>
      <c r="F46" s="60">
        <v>0</v>
      </c>
      <c r="G46" s="61">
        <f>F46/J46</f>
        <v>0</v>
      </c>
      <c r="H46" s="60">
        <v>0</v>
      </c>
      <c r="I46" s="61">
        <f>H46/J46</f>
        <v>0</v>
      </c>
      <c r="J46" s="60">
        <f>B46+D46+F46+H46</f>
        <v>306691</v>
      </c>
      <c r="K46" s="62">
        <f>J46/M46</f>
        <v>4.1132346235347761</v>
      </c>
      <c r="L46" s="62">
        <f>J46/N46</f>
        <v>1.7673658733360227</v>
      </c>
      <c r="M46" s="30">
        <v>74562</v>
      </c>
      <c r="N46" s="30">
        <v>173530</v>
      </c>
    </row>
    <row r="47" spans="1:14" ht="15">
      <c r="A47" s="21" t="s">
        <v>56</v>
      </c>
      <c r="B47" s="60">
        <v>118975</v>
      </c>
      <c r="C47" s="61">
        <f>(B47/J47)</f>
        <v>0.58016491849164431</v>
      </c>
      <c r="D47" s="60">
        <v>63657</v>
      </c>
      <c r="E47" s="61">
        <f>(D47/J47)</f>
        <v>0.31041444182746464</v>
      </c>
      <c r="F47" s="60">
        <v>0</v>
      </c>
      <c r="G47" s="61">
        <f>F47/J47</f>
        <v>0</v>
      </c>
      <c r="H47" s="60">
        <v>22439</v>
      </c>
      <c r="I47" s="61">
        <f>H47/J47</f>
        <v>0.10942063968089101</v>
      </c>
      <c r="J47" s="60">
        <f>B47+D47+F47+H47</f>
        <v>205071</v>
      </c>
      <c r="K47" s="62">
        <f>J47/M47</f>
        <v>2.6990839453526019</v>
      </c>
      <c r="L47" s="62">
        <f>J47/N47</f>
        <v>1.1936473382149217</v>
      </c>
      <c r="M47" s="30">
        <v>75978</v>
      </c>
      <c r="N47" s="30">
        <v>171802</v>
      </c>
    </row>
    <row r="48" spans="1:14" ht="15">
      <c r="A48" s="63" t="s">
        <v>57</v>
      </c>
      <c r="B48" s="60">
        <v>87576</v>
      </c>
      <c r="C48" s="61">
        <f>(B48/J48)</f>
        <v>0.50644799389320039</v>
      </c>
      <c r="D48" s="60">
        <v>38287</v>
      </c>
      <c r="E48" s="61">
        <f>(D48/J48)</f>
        <v>0.22141196608875677</v>
      </c>
      <c r="F48" s="60">
        <v>3935</v>
      </c>
      <c r="G48" s="61">
        <f>F48/J48</f>
        <v>2.275592463654133E-2</v>
      </c>
      <c r="H48" s="60">
        <v>43124</v>
      </c>
      <c r="I48" s="61">
        <f>H48/J48</f>
        <v>0.24938411538150149</v>
      </c>
      <c r="J48" s="60">
        <f>B48+D48+F48+H48</f>
        <v>172922</v>
      </c>
      <c r="K48" s="62">
        <f>J48/M48</f>
        <v>2.6189589107486331</v>
      </c>
      <c r="L48" s="62">
        <f>J48/N48</f>
        <v>1.2783564600906343</v>
      </c>
      <c r="M48" s="30">
        <v>66027</v>
      </c>
      <c r="N48" s="30">
        <v>135269</v>
      </c>
    </row>
    <row r="49" spans="1:14" ht="15">
      <c r="A49" s="63" t="s">
        <v>58</v>
      </c>
      <c r="B49" s="60">
        <v>287630</v>
      </c>
      <c r="C49" s="61">
        <f>(B49/J49)</f>
        <v>0.76620013958518696</v>
      </c>
      <c r="D49" s="60">
        <v>81023</v>
      </c>
      <c r="E49" s="61">
        <f>(D49/J49)</f>
        <v>0.21583226335782291</v>
      </c>
      <c r="F49" s="60">
        <v>6745</v>
      </c>
      <c r="G49" s="61">
        <f>F49/J49</f>
        <v>1.7967597056990182E-2</v>
      </c>
      <c r="H49" s="60">
        <v>0</v>
      </c>
      <c r="I49" s="61">
        <f>H49/J49</f>
        <v>0</v>
      </c>
      <c r="J49" s="60">
        <f>B49+D49+F49+H49</f>
        <v>375398</v>
      </c>
      <c r="K49" s="62">
        <f>J49/M49</f>
        <v>5.010183245025158</v>
      </c>
      <c r="L49" s="62">
        <f>J49/N49</f>
        <v>2.4480296321414832</v>
      </c>
      <c r="M49" s="30">
        <v>74927</v>
      </c>
      <c r="N49" s="30">
        <v>153347</v>
      </c>
    </row>
    <row r="50" spans="1:14" ht="15">
      <c r="A50" s="21" t="s">
        <v>59</v>
      </c>
      <c r="B50" s="60">
        <v>78074</v>
      </c>
      <c r="C50" s="61">
        <f>(B50/J50)</f>
        <v>0.65573687879525966</v>
      </c>
      <c r="D50" s="60">
        <v>40989</v>
      </c>
      <c r="E50" s="61">
        <f>(D50/J50)</f>
        <v>0.34426312120474034</v>
      </c>
      <c r="F50" s="60">
        <v>0</v>
      </c>
      <c r="G50" s="61">
        <f>F50/J50</f>
        <v>0</v>
      </c>
      <c r="H50" s="60">
        <v>0</v>
      </c>
      <c r="I50" s="61">
        <f>H50/J50</f>
        <v>0</v>
      </c>
      <c r="J50" s="60">
        <f>B50+D50+F50+H50</f>
        <v>119063</v>
      </c>
      <c r="K50" s="62">
        <f>J50/M50</f>
        <v>1.4904113361540194</v>
      </c>
      <c r="L50" s="62">
        <f>J50/N50</f>
        <v>1.0237135118868492</v>
      </c>
      <c r="M50" s="30">
        <v>79886</v>
      </c>
      <c r="N50" s="30">
        <v>116305</v>
      </c>
    </row>
    <row r="51" spans="1:14" s="13" customFormat="1" ht="13.5" customHeight="1">
      <c r="A51" s="64"/>
      <c r="B51" s="65"/>
      <c r="C51" s="66"/>
      <c r="D51" s="65"/>
      <c r="E51" s="66"/>
      <c r="F51" s="65"/>
      <c r="G51" s="66"/>
      <c r="H51" s="65"/>
      <c r="I51" s="66"/>
      <c r="J51" s="65"/>
      <c r="K51" s="67"/>
      <c r="L51" s="67"/>
      <c r="N51" s="68"/>
    </row>
    <row r="52" spans="1:14" ht="15.75">
      <c r="A52" s="69" t="s">
        <v>60</v>
      </c>
      <c r="B52" s="60"/>
      <c r="C52" s="61"/>
      <c r="D52" s="60"/>
      <c r="E52" s="61"/>
      <c r="F52" s="60"/>
      <c r="G52" s="61"/>
      <c r="H52" s="60"/>
      <c r="I52" s="61"/>
      <c r="J52" s="60"/>
      <c r="K52" s="62"/>
      <c r="L52" s="62"/>
      <c r="N52" s="30"/>
    </row>
    <row r="53" spans="1:14" ht="15">
      <c r="A53" s="21" t="s">
        <v>61</v>
      </c>
      <c r="B53" s="60">
        <v>67790</v>
      </c>
      <c r="C53" s="61">
        <f>(B53/J53)</f>
        <v>0.55230568681766334</v>
      </c>
      <c r="D53" s="60">
        <v>41557</v>
      </c>
      <c r="E53" s="61">
        <f>(D53/J53)</f>
        <v>0.33857748085383738</v>
      </c>
      <c r="F53" s="60">
        <v>0</v>
      </c>
      <c r="G53" s="61">
        <f>F53/J53</f>
        <v>0</v>
      </c>
      <c r="H53" s="60">
        <v>13393</v>
      </c>
      <c r="I53" s="61">
        <f>H53/J53</f>
        <v>0.10911683232849927</v>
      </c>
      <c r="J53" s="60">
        <f>B53+D53+F53+H53</f>
        <v>122740</v>
      </c>
      <c r="K53" s="62">
        <f>J53/M53</f>
        <v>1.274611614189582</v>
      </c>
      <c r="L53" s="62">
        <f>J53/N53</f>
        <v>0.67034041321456461</v>
      </c>
      <c r="M53" s="30">
        <v>96296</v>
      </c>
      <c r="N53" s="30">
        <v>183101</v>
      </c>
    </row>
    <row r="54" spans="1:14" ht="15">
      <c r="A54" s="63" t="s">
        <v>62</v>
      </c>
      <c r="B54" s="60">
        <v>171313</v>
      </c>
      <c r="C54" s="61">
        <f>(B54/J54)</f>
        <v>0.57861157270430563</v>
      </c>
      <c r="D54" s="60">
        <v>91733</v>
      </c>
      <c r="E54" s="61">
        <f>(D54/J54)</f>
        <v>0.30982923303476134</v>
      </c>
      <c r="F54" s="60">
        <v>5877</v>
      </c>
      <c r="G54" s="61">
        <f>F54/J54</f>
        <v>1.9849633202285898E-2</v>
      </c>
      <c r="H54" s="60">
        <v>27153</v>
      </c>
      <c r="I54" s="61">
        <f>H54/J54</f>
        <v>9.170956105864711E-2</v>
      </c>
      <c r="J54" s="60">
        <f>B54+D54+F54+H54</f>
        <v>296076</v>
      </c>
      <c r="K54" s="62">
        <f>J54/M54</f>
        <v>3.2482638317480168</v>
      </c>
      <c r="L54" s="62">
        <f>J54/N54</f>
        <v>0.96240435311173378</v>
      </c>
      <c r="M54" s="30">
        <v>91149</v>
      </c>
      <c r="N54" s="30">
        <v>307642</v>
      </c>
    </row>
    <row r="55" spans="1:14" ht="15">
      <c r="A55" s="21" t="s">
        <v>63</v>
      </c>
      <c r="B55" s="60">
        <v>124457</v>
      </c>
      <c r="C55" s="61">
        <f>(B55/J55)</f>
        <v>0.37980103146266286</v>
      </c>
      <c r="D55" s="60">
        <v>67365</v>
      </c>
      <c r="E55" s="61">
        <f>(D55/J55)</f>
        <v>0.20557539137599559</v>
      </c>
      <c r="F55" s="60">
        <v>21</v>
      </c>
      <c r="G55" s="61">
        <f>F55/J55</f>
        <v>6.4084958344777076E-5</v>
      </c>
      <c r="H55" s="60">
        <v>135847</v>
      </c>
      <c r="I55" s="61">
        <f>H55/J55</f>
        <v>0.41455949220299676</v>
      </c>
      <c r="J55" s="60">
        <f>B55+D55+F55+H55</f>
        <v>327690</v>
      </c>
      <c r="K55" s="62">
        <f>J55/M55</f>
        <v>3.3647882696020042</v>
      </c>
      <c r="L55" s="62">
        <f>J55/N55</f>
        <v>1.7686968349237877</v>
      </c>
      <c r="M55" s="30">
        <v>97388</v>
      </c>
      <c r="N55" s="30">
        <v>185272</v>
      </c>
    </row>
    <row r="56" spans="1:14" s="13" customFormat="1" ht="13.5" customHeight="1">
      <c r="A56" s="64"/>
      <c r="B56" s="65"/>
      <c r="C56" s="66"/>
      <c r="D56" s="65"/>
      <c r="E56" s="66"/>
      <c r="F56" s="65"/>
      <c r="G56" s="66"/>
      <c r="H56" s="65"/>
      <c r="I56" s="66"/>
      <c r="J56" s="65"/>
      <c r="K56" s="67"/>
      <c r="L56" s="67"/>
      <c r="N56" s="68"/>
    </row>
    <row r="57" spans="1:14" ht="15.75">
      <c r="A57" s="55" t="s">
        <v>64</v>
      </c>
      <c r="B57" s="60"/>
      <c r="C57" s="61"/>
      <c r="D57" s="60"/>
      <c r="E57" s="61"/>
      <c r="F57" s="60"/>
      <c r="G57" s="61"/>
      <c r="H57" s="60"/>
      <c r="I57" s="61"/>
      <c r="J57" s="60"/>
      <c r="K57" s="62"/>
      <c r="L57" s="62"/>
      <c r="N57" s="30"/>
    </row>
    <row r="58" spans="1:14" ht="15">
      <c r="A58" s="21" t="s">
        <v>65</v>
      </c>
      <c r="B58" s="60">
        <v>174254</v>
      </c>
      <c r="C58" s="61">
        <f>(B58/J58)</f>
        <v>0.36065261619784628</v>
      </c>
      <c r="D58" s="60">
        <v>155465</v>
      </c>
      <c r="E58" s="61">
        <f>(D58/J58)</f>
        <v>0.32176511860386658</v>
      </c>
      <c r="F58" s="60">
        <v>2673</v>
      </c>
      <c r="G58" s="61">
        <f>F58/J58</f>
        <v>5.532294484470044E-3</v>
      </c>
      <c r="H58" s="60">
        <v>150771</v>
      </c>
      <c r="I58" s="61">
        <f>H58/J58</f>
        <v>0.31204997071381707</v>
      </c>
      <c r="J58" s="60">
        <f>B58+D58+F58+H58</f>
        <v>483163</v>
      </c>
      <c r="K58" s="62">
        <f>J58/M58</f>
        <v>2.7134080251593518</v>
      </c>
      <c r="L58" s="62">
        <f>J58/N58</f>
        <v>1.6221525383326674</v>
      </c>
      <c r="M58" s="30">
        <v>178065</v>
      </c>
      <c r="N58" s="30">
        <v>297853</v>
      </c>
    </row>
    <row r="59" spans="1:14" ht="15">
      <c r="A59" s="63" t="s">
        <v>66</v>
      </c>
      <c r="B59" s="60">
        <v>571501</v>
      </c>
      <c r="C59" s="61">
        <f>(B59/J59)</f>
        <v>0.40969370162450619</v>
      </c>
      <c r="D59" s="60">
        <v>352948</v>
      </c>
      <c r="E59" s="61">
        <f>(D59/J59)</f>
        <v>0.25301893190207225</v>
      </c>
      <c r="F59" s="60">
        <v>48926</v>
      </c>
      <c r="G59" s="61">
        <f>F59/J59</f>
        <v>3.5073733984158535E-2</v>
      </c>
      <c r="H59" s="60">
        <v>421572</v>
      </c>
      <c r="I59" s="61">
        <f>H59/J59</f>
        <v>0.30221363248926303</v>
      </c>
      <c r="J59" s="60">
        <f>B59+D59+F59+H59</f>
        <v>1394947</v>
      </c>
      <c r="K59" s="62">
        <f>J59/M59</f>
        <v>6.8611824307707439</v>
      </c>
      <c r="L59" s="62">
        <f>J59/N59</f>
        <v>2.5920433324352197</v>
      </c>
      <c r="M59" s="30">
        <v>203310</v>
      </c>
      <c r="N59" s="30">
        <v>538165</v>
      </c>
    </row>
    <row r="60" spans="1:14" ht="15">
      <c r="A60" s="63" t="s">
        <v>67</v>
      </c>
      <c r="B60" s="60">
        <v>294109</v>
      </c>
      <c r="C60" s="61">
        <f>(B60/J60)</f>
        <v>0.40504465546091184</v>
      </c>
      <c r="D60" s="60">
        <v>193274</v>
      </c>
      <c r="E60" s="61">
        <f>(D60/J60)</f>
        <v>0.26617546807323911</v>
      </c>
      <c r="F60" s="60">
        <v>50234</v>
      </c>
      <c r="G60" s="61">
        <f>F60/J60</f>
        <v>6.9181878903479474E-2</v>
      </c>
      <c r="H60" s="60">
        <v>188498</v>
      </c>
      <c r="I60" s="61">
        <f>H60/J60</f>
        <v>0.25959799756236962</v>
      </c>
      <c r="J60" s="60">
        <f>B60+D60+F60+H60</f>
        <v>726115</v>
      </c>
      <c r="K60" s="62">
        <f>J60/M60</f>
        <v>4.0663448453521651</v>
      </c>
      <c r="L60" s="62">
        <f>J60/N60</f>
        <v>2.4564688608999536</v>
      </c>
      <c r="M60" s="30">
        <v>178567</v>
      </c>
      <c r="N60" s="30">
        <v>295593</v>
      </c>
    </row>
    <row r="61" spans="1:14" ht="15">
      <c r="A61" s="21" t="s">
        <v>68</v>
      </c>
      <c r="B61" s="60">
        <v>307922</v>
      </c>
      <c r="C61" s="61">
        <f>(B61/J61)</f>
        <v>0.35144494156318479</v>
      </c>
      <c r="D61" s="60">
        <v>240409</v>
      </c>
      <c r="E61" s="61">
        <f>(D61/J61)</f>
        <v>0.27438938093498905</v>
      </c>
      <c r="F61" s="60">
        <v>20307</v>
      </c>
      <c r="G61" s="61">
        <f>F61/J61</f>
        <v>2.3177273557341126E-2</v>
      </c>
      <c r="H61" s="60">
        <v>307522</v>
      </c>
      <c r="I61" s="61">
        <f>H61/J61</f>
        <v>0.35098840394448505</v>
      </c>
      <c r="J61" s="60">
        <f>B61+D61+F61+H61</f>
        <v>876160</v>
      </c>
      <c r="K61" s="62">
        <f>J61/M61</f>
        <v>5.7117898236578766</v>
      </c>
      <c r="L61" s="62">
        <f>J61/N61</f>
        <v>2.8992432239256396</v>
      </c>
      <c r="M61" s="30">
        <v>153395</v>
      </c>
      <c r="N61" s="30">
        <v>302203</v>
      </c>
    </row>
    <row r="62" spans="1:14" ht="15">
      <c r="A62" s="21" t="s">
        <v>69</v>
      </c>
      <c r="B62" s="60">
        <v>265544</v>
      </c>
      <c r="C62" s="61">
        <f>(B62/J62)</f>
        <v>0.49363493054935903</v>
      </c>
      <c r="D62" s="60">
        <v>184784</v>
      </c>
      <c r="E62" s="61">
        <f>(D62/J62)</f>
        <v>0.34350554712828291</v>
      </c>
      <c r="F62" s="60">
        <v>0</v>
      </c>
      <c r="G62" s="61">
        <f>F62/J62</f>
        <v>0</v>
      </c>
      <c r="H62" s="60">
        <v>87608</v>
      </c>
      <c r="I62" s="61">
        <f>H62/J62</f>
        <v>0.16285952232235806</v>
      </c>
      <c r="J62" s="60">
        <f>B62+D62+F62+H62</f>
        <v>537936</v>
      </c>
      <c r="K62" s="62">
        <f>J62/M62</f>
        <v>2.1890720567110367</v>
      </c>
      <c r="L62" s="62">
        <f>J62/N62</f>
        <v>0.943903029622429</v>
      </c>
      <c r="M62" s="30">
        <v>245737</v>
      </c>
      <c r="N62" s="30">
        <v>569906</v>
      </c>
    </row>
    <row r="63" spans="1:14" s="13" customFormat="1" ht="13.5" customHeight="1">
      <c r="A63" s="64"/>
      <c r="B63" s="65"/>
      <c r="C63" s="66"/>
      <c r="D63" s="65"/>
      <c r="E63" s="66"/>
      <c r="F63" s="65"/>
      <c r="G63" s="66"/>
      <c r="H63" s="65"/>
      <c r="I63" s="66"/>
      <c r="J63" s="65"/>
      <c r="K63" s="67"/>
      <c r="L63" s="67"/>
      <c r="N63" s="68"/>
    </row>
    <row r="64" spans="1:14" ht="15.75">
      <c r="A64" s="69" t="s">
        <v>112</v>
      </c>
      <c r="B64" s="60"/>
      <c r="C64" s="61"/>
      <c r="D64" s="60"/>
      <c r="E64" s="61"/>
      <c r="F64" s="60"/>
      <c r="G64" s="61"/>
      <c r="H64" s="60"/>
      <c r="I64" s="61"/>
      <c r="J64" s="60"/>
      <c r="K64" s="62"/>
      <c r="L64" s="62"/>
      <c r="N64" s="30"/>
    </row>
    <row r="65" spans="1:14" ht="15">
      <c r="A65" s="21" t="s">
        <v>94</v>
      </c>
      <c r="B65" s="60">
        <v>5837</v>
      </c>
      <c r="C65" s="61">
        <f>(B65/J65)</f>
        <v>0.60852793994995835</v>
      </c>
      <c r="D65" s="60">
        <v>3119</v>
      </c>
      <c r="E65" s="61">
        <f>(D65/J65)</f>
        <v>0.32516680567139283</v>
      </c>
      <c r="F65" s="60">
        <v>91</v>
      </c>
      <c r="G65" s="61">
        <f>F65/J65</f>
        <v>9.4870725604670556E-3</v>
      </c>
      <c r="H65" s="60">
        <v>545</v>
      </c>
      <c r="I65" s="61">
        <f>H65/J65</f>
        <v>5.6818181818181816E-2</v>
      </c>
      <c r="J65" s="60">
        <f>B65+D65+F65+H65</f>
        <v>9592</v>
      </c>
      <c r="K65" s="62">
        <f>J65/M65</f>
        <v>2.6086483546369323</v>
      </c>
      <c r="L65" s="62">
        <f>J65/N65</f>
        <v>0.55208932888223783</v>
      </c>
      <c r="M65" s="30">
        <v>3677</v>
      </c>
      <c r="N65" s="30">
        <v>17374</v>
      </c>
    </row>
    <row r="66" spans="1:14" ht="15">
      <c r="A66" s="21" t="s">
        <v>95</v>
      </c>
      <c r="B66" s="60">
        <v>56677</v>
      </c>
      <c r="C66" s="61">
        <f>(B66/J66)</f>
        <v>0.53782429636939899</v>
      </c>
      <c r="D66" s="60">
        <v>25606</v>
      </c>
      <c r="E66" s="61">
        <f>(D66/J66)</f>
        <v>0.24298267256267675</v>
      </c>
      <c r="F66" s="60">
        <v>373</v>
      </c>
      <c r="G66" s="61">
        <f>F66/J66</f>
        <v>3.5395039000967908E-3</v>
      </c>
      <c r="H66" s="60">
        <v>22726</v>
      </c>
      <c r="I66" s="61">
        <f>H66/J66</f>
        <v>0.21565352716782751</v>
      </c>
      <c r="J66" s="60">
        <f>B66+D66+F66+H66</f>
        <v>105382</v>
      </c>
      <c r="K66" s="62">
        <f>J66/M66</f>
        <v>6.2854586663485623</v>
      </c>
      <c r="L66" s="62">
        <f>J66/N66</f>
        <v>2.0289179822872545</v>
      </c>
      <c r="M66" s="30">
        <v>16766</v>
      </c>
      <c r="N66" s="30">
        <v>51940</v>
      </c>
    </row>
    <row r="67" spans="1:14" ht="13.5" customHeight="1">
      <c r="A67" s="63"/>
      <c r="B67" s="60"/>
      <c r="C67" s="61"/>
      <c r="D67" s="60"/>
      <c r="E67" s="61"/>
      <c r="F67" s="60"/>
      <c r="G67" s="61"/>
      <c r="H67" s="60"/>
      <c r="I67" s="61"/>
      <c r="J67" s="60"/>
      <c r="K67" s="62"/>
      <c r="L67" s="62"/>
      <c r="N67" s="30">
        <v>0</v>
      </c>
    </row>
    <row r="68" spans="1:14" s="17" customFormat="1" ht="15.75">
      <c r="A68" s="55" t="s">
        <v>7</v>
      </c>
      <c r="B68" s="70">
        <f>SUM(B4:B67)</f>
        <v>4441209</v>
      </c>
      <c r="C68" s="57">
        <f>(B68/J68)</f>
        <v>0.49290580881193313</v>
      </c>
      <c r="D68" s="70">
        <f>SUM(D4:D67)</f>
        <v>2417030</v>
      </c>
      <c r="E68" s="57">
        <f>(D68/J68)</f>
        <v>0.26825311014921993</v>
      </c>
      <c r="F68" s="70">
        <f>SUM(F4:F67)</f>
        <v>229841</v>
      </c>
      <c r="G68" s="57">
        <f>F68/J68</f>
        <v>2.5508811677888505E-2</v>
      </c>
      <c r="H68" s="70">
        <f>SUM(H4:H67)</f>
        <v>1922179</v>
      </c>
      <c r="I68" s="57">
        <f>H68/J68</f>
        <v>0.21333226936095845</v>
      </c>
      <c r="J68" s="70">
        <f>B68+D68+F68+H68</f>
        <v>9010259</v>
      </c>
      <c r="K68" s="71">
        <f>J68/M68</f>
        <v>3.2543495424898925</v>
      </c>
      <c r="L68" s="71">
        <f>J68/N68</f>
        <v>1.4686217845279192</v>
      </c>
      <c r="M68" s="36">
        <v>2768682</v>
      </c>
      <c r="N68" s="30">
        <v>6135180</v>
      </c>
    </row>
  </sheetData>
  <phoneticPr fontId="0" type="noConversion"/>
  <printOptions horizontalCentered="1"/>
  <pageMargins left="0.75" right="0.75" top="0.83" bottom="0.82" header="0.5" footer="0.5"/>
  <pageSetup scale="49" orientation="landscape" horizontalDpi="4294967293" r:id="rId1"/>
  <headerFooter alignWithMargins="0">
    <oddHeader>&amp;C&amp;"Arial,Bold"&amp;16Public Library System Circulation FY02</oddHeader>
    <oddFooter>&amp;L&amp;16Mississippi Public Library Statistics, FY02, Public Library System Circulation&amp;R&amp;16Page 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71"/>
  <sheetViews>
    <sheetView zoomScaleNormal="100" workbookViewId="0">
      <selection activeCell="A17" sqref="A17"/>
    </sheetView>
  </sheetViews>
  <sheetFormatPr defaultRowHeight="12.75"/>
  <cols>
    <col min="1" max="1" width="64.7109375" customWidth="1"/>
    <col min="2" max="2" width="11.5703125" style="30" customWidth="1"/>
    <col min="3" max="3" width="12.28515625" style="30" customWidth="1"/>
    <col min="4" max="4" width="13.42578125" style="30" customWidth="1"/>
    <col min="5" max="5" width="11.42578125" style="30" bestFit="1" customWidth="1"/>
    <col min="6" max="6" width="8" style="3" bestFit="1" customWidth="1"/>
    <col min="7" max="7" width="13.7109375" style="30" customWidth="1"/>
    <col min="8" max="8" width="14.85546875" style="54" customWidth="1"/>
    <col min="9" max="9" width="12.28515625" style="30" customWidth="1"/>
    <col min="10" max="11" width="9.5703125" style="30" bestFit="1" customWidth="1"/>
    <col min="12" max="12" width="21.7109375" style="86" bestFit="1" customWidth="1"/>
    <col min="13" max="13" width="11.5703125" customWidth="1"/>
    <col min="14" max="14" width="8.28515625" customWidth="1"/>
    <col min="15" max="15" width="15.5703125" style="30" bestFit="1" customWidth="1"/>
    <col min="16" max="16" width="9.140625" hidden="1" customWidth="1"/>
  </cols>
  <sheetData>
    <row r="1" spans="1:17" ht="15">
      <c r="A1" s="23"/>
      <c r="B1" s="111" t="s">
        <v>120</v>
      </c>
      <c r="C1" s="111"/>
      <c r="D1" s="41"/>
      <c r="E1" s="42" t="s">
        <v>7</v>
      </c>
      <c r="F1" s="72"/>
      <c r="G1" s="41"/>
      <c r="H1" s="44" t="s">
        <v>121</v>
      </c>
      <c r="I1" s="111" t="s">
        <v>122</v>
      </c>
      <c r="J1" s="111"/>
      <c r="K1" s="111"/>
      <c r="L1" s="113" t="s">
        <v>123</v>
      </c>
      <c r="M1" s="114"/>
      <c r="N1" s="114"/>
      <c r="O1" s="114"/>
    </row>
    <row r="2" spans="1:17" ht="15.75">
      <c r="A2" s="55" t="s">
        <v>1</v>
      </c>
      <c r="B2" s="70" t="s">
        <v>124</v>
      </c>
      <c r="C2" s="70" t="s">
        <v>125</v>
      </c>
      <c r="D2" s="56" t="s">
        <v>126</v>
      </c>
      <c r="E2" s="56" t="s">
        <v>127</v>
      </c>
      <c r="F2" s="58" t="s">
        <v>81</v>
      </c>
      <c r="G2" s="56" t="s">
        <v>128</v>
      </c>
      <c r="H2" s="59" t="s">
        <v>129</v>
      </c>
      <c r="I2" s="56"/>
      <c r="J2" s="56"/>
      <c r="K2" s="56" t="s">
        <v>130</v>
      </c>
      <c r="L2" s="73" t="s">
        <v>131</v>
      </c>
      <c r="M2" s="112" t="s">
        <v>132</v>
      </c>
      <c r="N2" s="112"/>
      <c r="O2" s="74" t="s">
        <v>133</v>
      </c>
    </row>
    <row r="3" spans="1:17" ht="15.75">
      <c r="A3" s="21"/>
      <c r="B3" s="70"/>
      <c r="C3" s="70"/>
      <c r="D3" s="56" t="s">
        <v>134</v>
      </c>
      <c r="E3" s="56" t="s">
        <v>135</v>
      </c>
      <c r="F3" s="71" t="s">
        <v>136</v>
      </c>
      <c r="G3" s="56" t="s">
        <v>137</v>
      </c>
      <c r="H3" s="59" t="s">
        <v>128</v>
      </c>
      <c r="I3" s="56" t="s">
        <v>138</v>
      </c>
      <c r="J3" s="56" t="s">
        <v>139</v>
      </c>
      <c r="K3" s="56" t="s">
        <v>140</v>
      </c>
      <c r="L3" s="73" t="s">
        <v>141</v>
      </c>
      <c r="M3" s="55" t="s">
        <v>142</v>
      </c>
      <c r="N3" s="55" t="s">
        <v>143</v>
      </c>
      <c r="O3" s="70" t="s">
        <v>144</v>
      </c>
    </row>
    <row r="4" spans="1:17" ht="15.75">
      <c r="A4" s="55" t="s">
        <v>16</v>
      </c>
      <c r="B4" s="60"/>
      <c r="C4" s="60"/>
      <c r="D4" s="60"/>
      <c r="E4" s="60"/>
      <c r="F4" s="62"/>
      <c r="G4" s="60"/>
      <c r="H4" s="61"/>
      <c r="I4" s="60"/>
      <c r="J4" s="60"/>
      <c r="K4" s="60"/>
      <c r="L4" s="75"/>
      <c r="M4" s="21"/>
      <c r="N4" s="21"/>
      <c r="O4" s="60"/>
    </row>
    <row r="5" spans="1:17" ht="15">
      <c r="A5" s="63" t="s">
        <v>17</v>
      </c>
      <c r="B5" s="60">
        <v>0</v>
      </c>
      <c r="C5" s="60">
        <v>2</v>
      </c>
      <c r="D5" s="60">
        <v>525</v>
      </c>
      <c r="E5" s="60">
        <v>15000</v>
      </c>
      <c r="F5" s="62">
        <f t="shared" ref="F5:F12" si="0">E5/P5</f>
        <v>1.8539117538005192</v>
      </c>
      <c r="G5" s="60">
        <v>4663</v>
      </c>
      <c r="H5" s="61">
        <f t="shared" ref="H5:H12" si="1">G5/P5</f>
        <v>0.57631936719812138</v>
      </c>
      <c r="I5" s="60">
        <v>310</v>
      </c>
      <c r="J5" s="60">
        <v>150</v>
      </c>
      <c r="K5" s="60">
        <v>200</v>
      </c>
      <c r="L5" s="75" t="s">
        <v>145</v>
      </c>
      <c r="M5" s="21">
        <v>2</v>
      </c>
      <c r="N5" s="21">
        <v>5</v>
      </c>
      <c r="O5" s="60">
        <v>524</v>
      </c>
      <c r="P5" s="30">
        <v>8091</v>
      </c>
    </row>
    <row r="6" spans="1:17" ht="15">
      <c r="A6" s="21" t="s">
        <v>18</v>
      </c>
      <c r="B6" s="60">
        <v>0</v>
      </c>
      <c r="C6" s="60">
        <v>0</v>
      </c>
      <c r="D6" s="60">
        <v>1840</v>
      </c>
      <c r="E6" s="60">
        <v>7704</v>
      </c>
      <c r="F6" s="62">
        <f t="shared" si="0"/>
        <v>0.7729507374335306</v>
      </c>
      <c r="G6" s="60">
        <v>4857</v>
      </c>
      <c r="H6" s="61">
        <f t="shared" si="1"/>
        <v>0.48730811678539182</v>
      </c>
      <c r="I6" s="60">
        <v>450</v>
      </c>
      <c r="J6" s="60">
        <v>1050</v>
      </c>
      <c r="K6" s="60">
        <v>0</v>
      </c>
      <c r="L6" s="75" t="s">
        <v>146</v>
      </c>
      <c r="M6" s="60">
        <v>2</v>
      </c>
      <c r="N6" s="60">
        <v>3</v>
      </c>
      <c r="O6" s="60">
        <v>33</v>
      </c>
      <c r="P6" s="30">
        <v>9967</v>
      </c>
    </row>
    <row r="7" spans="1:17" ht="15">
      <c r="A7" s="21" t="s">
        <v>19</v>
      </c>
      <c r="B7" s="60">
        <v>0</v>
      </c>
      <c r="C7" s="60">
        <v>12</v>
      </c>
      <c r="D7" s="60">
        <v>3906</v>
      </c>
      <c r="E7" s="60">
        <v>29328</v>
      </c>
      <c r="F7" s="62">
        <f t="shared" si="0"/>
        <v>2.5350505661682083</v>
      </c>
      <c r="G7" s="60">
        <v>4260</v>
      </c>
      <c r="H7" s="61">
        <f t="shared" si="1"/>
        <v>0.36822543002852448</v>
      </c>
      <c r="I7" s="60">
        <v>528</v>
      </c>
      <c r="J7" s="60">
        <v>260</v>
      </c>
      <c r="K7" s="60">
        <v>72</v>
      </c>
      <c r="L7" s="75" t="s">
        <v>145</v>
      </c>
      <c r="M7" s="60">
        <v>4</v>
      </c>
      <c r="N7" s="60">
        <v>8</v>
      </c>
      <c r="O7" s="60">
        <v>119</v>
      </c>
      <c r="P7" s="30">
        <v>11569</v>
      </c>
    </row>
    <row r="8" spans="1:17" ht="15">
      <c r="A8" s="21" t="s">
        <v>20</v>
      </c>
      <c r="B8" s="60">
        <v>0</v>
      </c>
      <c r="C8" s="60">
        <v>314</v>
      </c>
      <c r="D8" s="60">
        <v>20820</v>
      </c>
      <c r="E8" s="60">
        <v>33050</v>
      </c>
      <c r="F8" s="62">
        <f t="shared" si="0"/>
        <v>2.9472088460852506</v>
      </c>
      <c r="G8" s="60">
        <v>4122</v>
      </c>
      <c r="H8" s="61">
        <f t="shared" si="1"/>
        <v>0.36757624398073835</v>
      </c>
      <c r="I8" s="60">
        <v>2603</v>
      </c>
      <c r="J8" s="60">
        <v>451</v>
      </c>
      <c r="K8" s="60">
        <v>923</v>
      </c>
      <c r="L8" s="75" t="s">
        <v>146</v>
      </c>
      <c r="M8" s="60">
        <v>4</v>
      </c>
      <c r="N8" s="60">
        <v>9</v>
      </c>
      <c r="O8" s="60">
        <v>118</v>
      </c>
      <c r="P8" s="30">
        <v>11214</v>
      </c>
    </row>
    <row r="9" spans="1:17" ht="15">
      <c r="A9" s="63" t="s">
        <v>21</v>
      </c>
      <c r="B9" s="60">
        <v>0</v>
      </c>
      <c r="C9" s="60">
        <v>15</v>
      </c>
      <c r="D9" s="60">
        <v>4010</v>
      </c>
      <c r="E9" s="60">
        <v>18000</v>
      </c>
      <c r="F9" s="62">
        <f t="shared" si="0"/>
        <v>1.8404907975460123</v>
      </c>
      <c r="G9" s="60">
        <v>6002</v>
      </c>
      <c r="H9" s="61">
        <f t="shared" si="1"/>
        <v>0.61370143149284251</v>
      </c>
      <c r="I9" s="60">
        <v>50</v>
      </c>
      <c r="J9" s="60">
        <v>760</v>
      </c>
      <c r="K9" s="60">
        <v>0</v>
      </c>
      <c r="L9" s="75" t="s">
        <v>146</v>
      </c>
      <c r="M9" s="60">
        <v>2</v>
      </c>
      <c r="N9" s="60">
        <v>4</v>
      </c>
      <c r="O9" s="60">
        <v>45</v>
      </c>
      <c r="P9" s="30">
        <v>9780</v>
      </c>
    </row>
    <row r="10" spans="1:17" ht="15">
      <c r="A10" s="63" t="s">
        <v>22</v>
      </c>
      <c r="B10" s="60">
        <v>0</v>
      </c>
      <c r="C10" s="60">
        <v>881</v>
      </c>
      <c r="D10" s="60">
        <v>2186</v>
      </c>
      <c r="E10" s="60">
        <v>12927</v>
      </c>
      <c r="F10" s="62">
        <f t="shared" si="0"/>
        <v>1.0344082579819156</v>
      </c>
      <c r="G10" s="60">
        <v>5632</v>
      </c>
      <c r="H10" s="61">
        <f t="shared" si="1"/>
        <v>0.45066816035848606</v>
      </c>
      <c r="I10" s="60">
        <v>110</v>
      </c>
      <c r="J10" s="60">
        <v>211</v>
      </c>
      <c r="K10" s="60">
        <v>345</v>
      </c>
      <c r="L10" s="75" t="s">
        <v>146</v>
      </c>
      <c r="M10" s="60">
        <v>2</v>
      </c>
      <c r="N10" s="60">
        <v>5</v>
      </c>
      <c r="O10" s="60">
        <v>65</v>
      </c>
      <c r="P10" s="30">
        <v>12497</v>
      </c>
    </row>
    <row r="11" spans="1:17" ht="15">
      <c r="A11" s="21" t="s">
        <v>23</v>
      </c>
      <c r="B11" s="60">
        <v>0</v>
      </c>
      <c r="C11" s="60">
        <v>0</v>
      </c>
      <c r="D11" s="60">
        <v>648</v>
      </c>
      <c r="E11" s="60">
        <v>5780</v>
      </c>
      <c r="F11" s="62">
        <f t="shared" si="0"/>
        <v>0.3962432302735312</v>
      </c>
      <c r="G11" s="60">
        <v>3447</v>
      </c>
      <c r="H11" s="61">
        <f t="shared" si="1"/>
        <v>0.23630630013025297</v>
      </c>
      <c r="I11" s="60">
        <v>72</v>
      </c>
      <c r="J11" s="60">
        <v>128</v>
      </c>
      <c r="K11" s="60">
        <v>0</v>
      </c>
      <c r="L11" s="75" t="s">
        <v>146</v>
      </c>
      <c r="M11" s="60">
        <v>1</v>
      </c>
      <c r="N11" s="60">
        <v>6</v>
      </c>
      <c r="O11" s="60">
        <v>22</v>
      </c>
      <c r="P11" s="30">
        <v>14587</v>
      </c>
    </row>
    <row r="12" spans="1:17" ht="15">
      <c r="A12" s="21" t="s">
        <v>24</v>
      </c>
      <c r="B12" s="60">
        <v>0</v>
      </c>
      <c r="C12" s="60">
        <v>29</v>
      </c>
      <c r="D12" s="60">
        <v>540</v>
      </c>
      <c r="E12" s="60">
        <v>8709</v>
      </c>
      <c r="F12" s="62">
        <f t="shared" si="0"/>
        <v>0.68971252078878598</v>
      </c>
      <c r="G12" s="60">
        <v>943</v>
      </c>
      <c r="H12" s="61">
        <f t="shared" si="1"/>
        <v>7.4681238615664849E-2</v>
      </c>
      <c r="I12" s="60">
        <v>349</v>
      </c>
      <c r="J12" s="60">
        <v>61</v>
      </c>
      <c r="K12" s="60">
        <v>55</v>
      </c>
      <c r="L12" s="75" t="s">
        <v>145</v>
      </c>
      <c r="M12" s="60">
        <v>3</v>
      </c>
      <c r="N12" s="60">
        <v>3</v>
      </c>
      <c r="O12" s="60">
        <v>11</v>
      </c>
      <c r="P12" s="30">
        <v>12627</v>
      </c>
    </row>
    <row r="13" spans="1:17" s="13" customFormat="1" ht="15">
      <c r="A13" s="64"/>
      <c r="B13" s="65"/>
      <c r="C13" s="65"/>
      <c r="D13" s="65"/>
      <c r="E13" s="65"/>
      <c r="F13" s="67"/>
      <c r="G13" s="65"/>
      <c r="H13" s="66"/>
      <c r="I13" s="65"/>
      <c r="J13" s="65"/>
      <c r="K13" s="65"/>
      <c r="L13" s="76"/>
      <c r="M13" s="64"/>
      <c r="N13" s="64"/>
      <c r="O13" s="65"/>
      <c r="Q13" s="77"/>
    </row>
    <row r="14" spans="1:17" ht="15.75">
      <c r="A14" s="55" t="s">
        <v>25</v>
      </c>
      <c r="B14" s="60"/>
      <c r="C14" s="60"/>
      <c r="D14" s="60"/>
      <c r="E14" s="60"/>
      <c r="F14" s="62"/>
      <c r="G14" s="60"/>
      <c r="H14" s="61"/>
      <c r="I14" s="60"/>
      <c r="J14" s="60"/>
      <c r="K14" s="60"/>
      <c r="L14" s="75"/>
      <c r="M14" s="21"/>
      <c r="N14" s="21"/>
      <c r="O14" s="60"/>
    </row>
    <row r="15" spans="1:17" ht="15">
      <c r="A15" s="63" t="s">
        <v>26</v>
      </c>
      <c r="B15" s="60">
        <v>1</v>
      </c>
      <c r="C15" s="60">
        <v>133</v>
      </c>
      <c r="D15" s="78" t="s">
        <v>147</v>
      </c>
      <c r="E15" s="60">
        <v>59118</v>
      </c>
      <c r="F15" s="62">
        <f t="shared" ref="F15:F23" si="2">E15/P15</f>
        <v>1.9012671254904483</v>
      </c>
      <c r="G15" s="60">
        <v>9738</v>
      </c>
      <c r="H15" s="61">
        <f>G15/P15</f>
        <v>0.3131793915224802</v>
      </c>
      <c r="I15" s="60">
        <v>2658</v>
      </c>
      <c r="J15" s="60">
        <v>925</v>
      </c>
      <c r="K15" s="60">
        <v>458</v>
      </c>
      <c r="L15" s="75" t="s">
        <v>148</v>
      </c>
      <c r="M15" s="60">
        <v>10</v>
      </c>
      <c r="N15" s="60">
        <v>9</v>
      </c>
      <c r="O15" s="60">
        <v>145</v>
      </c>
      <c r="P15" s="30">
        <v>31094</v>
      </c>
    </row>
    <row r="16" spans="1:17" ht="15">
      <c r="A16" s="21" t="s">
        <v>27</v>
      </c>
      <c r="B16" s="60">
        <v>0</v>
      </c>
      <c r="C16" s="60">
        <v>149</v>
      </c>
      <c r="D16" s="60">
        <v>48792</v>
      </c>
      <c r="E16" s="60">
        <v>188904</v>
      </c>
      <c r="F16" s="62">
        <f t="shared" si="2"/>
        <v>8.4144320712694878</v>
      </c>
      <c r="G16" s="78" t="s">
        <v>147</v>
      </c>
      <c r="H16" s="61"/>
      <c r="I16" s="60">
        <v>3004</v>
      </c>
      <c r="J16" s="60">
        <v>1306</v>
      </c>
      <c r="K16" s="60">
        <v>152</v>
      </c>
      <c r="L16" s="75" t="s">
        <v>149</v>
      </c>
      <c r="M16" s="60">
        <v>7</v>
      </c>
      <c r="N16" s="60">
        <v>10</v>
      </c>
      <c r="O16" s="60">
        <v>287</v>
      </c>
      <c r="P16" s="30">
        <v>22450</v>
      </c>
    </row>
    <row r="17" spans="1:17" ht="15">
      <c r="A17" s="63" t="s">
        <v>28</v>
      </c>
      <c r="B17" s="60">
        <v>232</v>
      </c>
      <c r="C17" s="60">
        <v>189</v>
      </c>
      <c r="D17" s="60">
        <v>9617</v>
      </c>
      <c r="E17" s="60">
        <v>44636</v>
      </c>
      <c r="F17" s="62">
        <f t="shared" si="2"/>
        <v>1.3850068263621695</v>
      </c>
      <c r="G17" s="60">
        <v>5546</v>
      </c>
      <c r="H17" s="61">
        <f t="shared" ref="H17:H23" si="3">G17/P17</f>
        <v>0.17208638451036365</v>
      </c>
      <c r="I17" s="60">
        <v>594</v>
      </c>
      <c r="J17" s="60">
        <v>2881</v>
      </c>
      <c r="K17" s="60">
        <v>0</v>
      </c>
      <c r="L17" s="75" t="s">
        <v>146</v>
      </c>
      <c r="M17" s="60">
        <v>7</v>
      </c>
      <c r="N17" s="60">
        <v>14</v>
      </c>
      <c r="O17" s="60">
        <v>190</v>
      </c>
      <c r="P17" s="30">
        <v>32228</v>
      </c>
    </row>
    <row r="18" spans="1:17" ht="15">
      <c r="A18" s="21" t="s">
        <v>29</v>
      </c>
      <c r="B18" s="60">
        <v>28</v>
      </c>
      <c r="C18" s="60">
        <v>102</v>
      </c>
      <c r="D18" s="60">
        <v>3295</v>
      </c>
      <c r="E18" s="60">
        <v>11957</v>
      </c>
      <c r="F18" s="62">
        <f t="shared" si="2"/>
        <v>0.36992234631686416</v>
      </c>
      <c r="G18" s="60">
        <v>3097</v>
      </c>
      <c r="H18" s="61">
        <f t="shared" si="3"/>
        <v>9.5814126164031801E-2</v>
      </c>
      <c r="I18" s="60">
        <v>1242</v>
      </c>
      <c r="J18" s="60">
        <v>1929</v>
      </c>
      <c r="K18" s="60">
        <v>0</v>
      </c>
      <c r="L18" s="75" t="s">
        <v>145</v>
      </c>
      <c r="M18" s="60">
        <v>6</v>
      </c>
      <c r="N18" s="60">
        <v>15</v>
      </c>
      <c r="O18" s="60">
        <v>210</v>
      </c>
      <c r="P18" s="30">
        <v>32323</v>
      </c>
    </row>
    <row r="19" spans="1:17" ht="15">
      <c r="A19" s="21" t="s">
        <v>30</v>
      </c>
      <c r="B19" s="60">
        <v>43</v>
      </c>
      <c r="C19" s="60">
        <v>377</v>
      </c>
      <c r="D19" s="60">
        <v>12480</v>
      </c>
      <c r="E19" s="60">
        <v>65716</v>
      </c>
      <c r="F19" s="62">
        <f t="shared" si="2"/>
        <v>2.377654763196932</v>
      </c>
      <c r="G19" s="60">
        <v>13945</v>
      </c>
      <c r="H19" s="61">
        <f t="shared" si="3"/>
        <v>0.50454068526357687</v>
      </c>
      <c r="I19" s="60">
        <v>360</v>
      </c>
      <c r="J19" s="60">
        <v>0</v>
      </c>
      <c r="K19" s="60">
        <v>0</v>
      </c>
      <c r="L19" s="75" t="s">
        <v>148</v>
      </c>
      <c r="M19" s="60">
        <v>4</v>
      </c>
      <c r="N19" s="60">
        <v>7</v>
      </c>
      <c r="O19" s="60">
        <v>147</v>
      </c>
      <c r="P19" s="30">
        <v>27639</v>
      </c>
    </row>
    <row r="20" spans="1:17" ht="15">
      <c r="A20" s="63" t="s">
        <v>31</v>
      </c>
      <c r="B20" s="60">
        <v>0</v>
      </c>
      <c r="C20" s="60">
        <v>181</v>
      </c>
      <c r="D20" s="60">
        <v>7548</v>
      </c>
      <c r="E20" s="60">
        <v>42014</v>
      </c>
      <c r="F20" s="62">
        <f t="shared" si="2"/>
        <v>1.2584316779488409</v>
      </c>
      <c r="G20" s="60">
        <v>13672</v>
      </c>
      <c r="H20" s="61">
        <f t="shared" si="3"/>
        <v>0.40951296950817706</v>
      </c>
      <c r="I20" s="60">
        <v>1526</v>
      </c>
      <c r="J20" s="60">
        <v>81</v>
      </c>
      <c r="K20" s="60">
        <v>0</v>
      </c>
      <c r="L20" s="75" t="s">
        <v>148</v>
      </c>
      <c r="M20" s="60">
        <v>10</v>
      </c>
      <c r="N20" s="60">
        <v>9</v>
      </c>
      <c r="O20" s="60">
        <v>190</v>
      </c>
      <c r="P20" s="30">
        <v>33386</v>
      </c>
    </row>
    <row r="21" spans="1:17" ht="15">
      <c r="A21" s="63" t="s">
        <v>32</v>
      </c>
      <c r="B21" s="60">
        <v>0</v>
      </c>
      <c r="C21" s="60">
        <v>312</v>
      </c>
      <c r="D21" s="60">
        <v>11084</v>
      </c>
      <c r="E21" s="60">
        <v>19274</v>
      </c>
      <c r="F21" s="62">
        <f t="shared" si="2"/>
        <v>0.57954716300327747</v>
      </c>
      <c r="G21" s="60">
        <v>25403</v>
      </c>
      <c r="H21" s="61">
        <f t="shared" si="3"/>
        <v>0.76383919174910542</v>
      </c>
      <c r="I21" s="60">
        <v>1558</v>
      </c>
      <c r="J21" s="60">
        <v>935</v>
      </c>
      <c r="K21" s="60">
        <v>0</v>
      </c>
      <c r="L21" s="75" t="s">
        <v>150</v>
      </c>
      <c r="M21" s="60">
        <v>9</v>
      </c>
      <c r="N21" s="60">
        <v>27</v>
      </c>
      <c r="O21" s="60">
        <v>322</v>
      </c>
      <c r="P21" s="30">
        <v>33257</v>
      </c>
    </row>
    <row r="22" spans="1:17" ht="15">
      <c r="A22" s="21" t="s">
        <v>33</v>
      </c>
      <c r="B22" s="60">
        <v>0</v>
      </c>
      <c r="C22" s="60">
        <v>18</v>
      </c>
      <c r="D22" s="60">
        <v>13802</v>
      </c>
      <c r="E22" s="60">
        <v>53959</v>
      </c>
      <c r="F22" s="62">
        <f t="shared" si="2"/>
        <v>2.2370133908212759</v>
      </c>
      <c r="G22" s="60">
        <v>8035</v>
      </c>
      <c r="H22" s="61">
        <f t="shared" si="3"/>
        <v>0.3331122258612827</v>
      </c>
      <c r="I22" s="60">
        <v>3812</v>
      </c>
      <c r="J22" s="60">
        <v>3754</v>
      </c>
      <c r="K22" s="60">
        <v>0</v>
      </c>
      <c r="L22" s="75" t="s">
        <v>151</v>
      </c>
      <c r="M22" s="60">
        <v>4</v>
      </c>
      <c r="N22" s="60">
        <v>9</v>
      </c>
      <c r="O22" s="60">
        <v>66</v>
      </c>
      <c r="P22" s="30">
        <v>24121</v>
      </c>
    </row>
    <row r="23" spans="1:17" ht="15">
      <c r="A23" s="21" t="s">
        <v>34</v>
      </c>
      <c r="B23" s="60">
        <v>9</v>
      </c>
      <c r="C23" s="60">
        <v>579</v>
      </c>
      <c r="D23" s="60">
        <v>3554</v>
      </c>
      <c r="E23" s="60">
        <v>36796</v>
      </c>
      <c r="F23" s="62">
        <f t="shared" si="2"/>
        <v>1.7830110965741144</v>
      </c>
      <c r="G23" s="60">
        <v>6617</v>
      </c>
      <c r="H23" s="61">
        <f t="shared" si="3"/>
        <v>0.32063768958666472</v>
      </c>
      <c r="I23" s="60">
        <v>2655</v>
      </c>
      <c r="J23" s="60">
        <v>750</v>
      </c>
      <c r="K23" s="60">
        <v>1200</v>
      </c>
      <c r="L23" s="75" t="s">
        <v>149</v>
      </c>
      <c r="M23" s="60">
        <v>8</v>
      </c>
      <c r="N23" s="60">
        <v>11</v>
      </c>
      <c r="O23" s="60">
        <v>155</v>
      </c>
      <c r="P23" s="30">
        <v>20637</v>
      </c>
    </row>
    <row r="24" spans="1:17" s="13" customFormat="1" ht="15">
      <c r="A24" s="64"/>
      <c r="B24" s="65"/>
      <c r="C24" s="65"/>
      <c r="D24" s="65"/>
      <c r="E24" s="65"/>
      <c r="F24" s="67"/>
      <c r="G24" s="65"/>
      <c r="H24" s="66"/>
      <c r="I24" s="65"/>
      <c r="J24" s="65"/>
      <c r="K24" s="65"/>
      <c r="L24" s="76"/>
      <c r="M24" s="64"/>
      <c r="N24" s="64"/>
      <c r="O24" s="65"/>
      <c r="Q24" s="77"/>
    </row>
    <row r="25" spans="1:17" ht="15.75">
      <c r="A25" s="69" t="s">
        <v>35</v>
      </c>
      <c r="B25" s="60"/>
      <c r="C25" s="60"/>
      <c r="D25" s="60"/>
      <c r="E25" s="60"/>
      <c r="F25" s="62"/>
      <c r="G25" s="60"/>
      <c r="H25" s="61"/>
      <c r="I25" s="60"/>
      <c r="J25" s="60"/>
      <c r="K25" s="60"/>
      <c r="L25" s="75"/>
      <c r="M25" s="21"/>
      <c r="N25" s="21"/>
      <c r="O25" s="60"/>
    </row>
    <row r="26" spans="1:17" ht="15">
      <c r="A26" s="21" t="s">
        <v>36</v>
      </c>
      <c r="B26" s="60">
        <v>4</v>
      </c>
      <c r="C26" s="60">
        <v>277</v>
      </c>
      <c r="D26" s="60">
        <v>22335</v>
      </c>
      <c r="E26" s="60">
        <v>51688</v>
      </c>
      <c r="F26" s="62">
        <f t="shared" ref="F26:F36" si="4">E26/P26</f>
        <v>1.2978456284839051</v>
      </c>
      <c r="G26" s="60">
        <v>21373</v>
      </c>
      <c r="H26" s="61">
        <f t="shared" ref="H26:H36" si="5">G26/P26</f>
        <v>0.53665946868879622</v>
      </c>
      <c r="I26" s="60">
        <v>1799</v>
      </c>
      <c r="J26" s="60">
        <v>3460</v>
      </c>
      <c r="K26" s="60">
        <v>2468</v>
      </c>
      <c r="L26" s="75" t="s">
        <v>149</v>
      </c>
      <c r="M26" s="60">
        <v>8</v>
      </c>
      <c r="N26" s="60">
        <v>51</v>
      </c>
      <c r="O26" s="60">
        <v>1050</v>
      </c>
      <c r="P26" s="30">
        <v>39826</v>
      </c>
    </row>
    <row r="27" spans="1:17" s="84" customFormat="1" ht="15">
      <c r="A27" s="79" t="s">
        <v>37</v>
      </c>
      <c r="B27" s="80">
        <v>0</v>
      </c>
      <c r="C27" s="80">
        <v>58</v>
      </c>
      <c r="D27" s="80">
        <v>16361</v>
      </c>
      <c r="E27" s="80">
        <v>74140</v>
      </c>
      <c r="F27" s="81">
        <f t="shared" si="4"/>
        <v>1.9888939560586958</v>
      </c>
      <c r="G27" s="80">
        <v>15000</v>
      </c>
      <c r="H27" s="82">
        <f t="shared" si="5"/>
        <v>0.40239289642406845</v>
      </c>
      <c r="I27" s="80">
        <v>2010</v>
      </c>
      <c r="J27" s="80">
        <v>3234</v>
      </c>
      <c r="K27" s="80">
        <v>500</v>
      </c>
      <c r="L27" s="75" t="s">
        <v>152</v>
      </c>
      <c r="M27" s="80">
        <v>12</v>
      </c>
      <c r="N27" s="80">
        <v>25</v>
      </c>
      <c r="O27" s="80">
        <v>181</v>
      </c>
      <c r="P27" s="83">
        <v>37277</v>
      </c>
    </row>
    <row r="28" spans="1:17" ht="15">
      <c r="A28" s="21" t="s">
        <v>38</v>
      </c>
      <c r="B28" s="60">
        <v>53</v>
      </c>
      <c r="C28" s="60">
        <v>237</v>
      </c>
      <c r="D28" s="60">
        <v>10024</v>
      </c>
      <c r="E28" s="60">
        <v>51230</v>
      </c>
      <c r="F28" s="62">
        <f t="shared" si="4"/>
        <v>1.4014498700588154</v>
      </c>
      <c r="G28" s="60">
        <v>6045</v>
      </c>
      <c r="H28" s="61">
        <f t="shared" si="5"/>
        <v>0.16536725482150186</v>
      </c>
      <c r="I28" s="60">
        <v>1696</v>
      </c>
      <c r="J28" s="60">
        <v>1461</v>
      </c>
      <c r="K28" s="60">
        <v>0</v>
      </c>
      <c r="L28" s="75" t="s">
        <v>149</v>
      </c>
      <c r="M28" s="60">
        <v>15</v>
      </c>
      <c r="N28" s="60">
        <v>32</v>
      </c>
      <c r="O28" s="60">
        <v>225</v>
      </c>
      <c r="P28" s="30">
        <v>36555</v>
      </c>
    </row>
    <row r="29" spans="1:17" ht="15">
      <c r="A29" s="63" t="s">
        <v>39</v>
      </c>
      <c r="B29" s="60">
        <v>15</v>
      </c>
      <c r="C29" s="60">
        <v>191</v>
      </c>
      <c r="D29" s="60">
        <v>15808</v>
      </c>
      <c r="E29" s="60">
        <v>59751</v>
      </c>
      <c r="F29" s="62">
        <f t="shared" si="4"/>
        <v>1.6229628422425033</v>
      </c>
      <c r="G29" s="60">
        <v>9034</v>
      </c>
      <c r="H29" s="61">
        <f t="shared" si="5"/>
        <v>0.24538244241634072</v>
      </c>
      <c r="I29" s="60">
        <v>1542</v>
      </c>
      <c r="J29" s="60">
        <v>0</v>
      </c>
      <c r="K29" s="60">
        <v>0</v>
      </c>
      <c r="L29" s="75" t="s">
        <v>153</v>
      </c>
      <c r="M29" s="60">
        <v>3</v>
      </c>
      <c r="N29" s="60">
        <v>3</v>
      </c>
      <c r="O29" s="60">
        <v>80</v>
      </c>
      <c r="P29" s="30">
        <v>36816</v>
      </c>
    </row>
    <row r="30" spans="1:17" ht="15">
      <c r="A30" s="63" t="s">
        <v>40</v>
      </c>
      <c r="B30" s="60">
        <v>0</v>
      </c>
      <c r="C30" s="60">
        <v>1516</v>
      </c>
      <c r="D30" s="60">
        <v>27686</v>
      </c>
      <c r="E30" s="60">
        <v>89813</v>
      </c>
      <c r="F30" s="62">
        <f t="shared" si="4"/>
        <v>2.1632304060889251</v>
      </c>
      <c r="G30" s="60">
        <v>36413</v>
      </c>
      <c r="H30" s="61">
        <f t="shared" si="5"/>
        <v>0.87704128329881015</v>
      </c>
      <c r="I30" s="60">
        <v>10372</v>
      </c>
      <c r="J30" s="60">
        <v>8158</v>
      </c>
      <c r="K30" s="60">
        <v>1145</v>
      </c>
      <c r="L30" s="75" t="s">
        <v>148</v>
      </c>
      <c r="M30" s="60">
        <v>23</v>
      </c>
      <c r="N30" s="60">
        <v>16</v>
      </c>
      <c r="O30" s="60">
        <v>1000</v>
      </c>
      <c r="P30" s="30">
        <v>41518</v>
      </c>
    </row>
    <row r="31" spans="1:17" ht="15">
      <c r="A31" s="21" t="s">
        <v>41</v>
      </c>
      <c r="B31" s="60">
        <v>0</v>
      </c>
      <c r="C31" s="60">
        <v>76</v>
      </c>
      <c r="D31" s="60">
        <v>9704</v>
      </c>
      <c r="E31" s="60">
        <v>50704</v>
      </c>
      <c r="F31" s="62">
        <f t="shared" si="4"/>
        <v>1.1874751165132673</v>
      </c>
      <c r="G31" s="60">
        <v>16701</v>
      </c>
      <c r="H31" s="61">
        <f t="shared" si="5"/>
        <v>0.39113328180987844</v>
      </c>
      <c r="I31" s="60">
        <v>802</v>
      </c>
      <c r="J31" s="60">
        <v>300</v>
      </c>
      <c r="K31" s="60">
        <v>380</v>
      </c>
      <c r="L31" s="75" t="s">
        <v>154</v>
      </c>
      <c r="M31" s="60">
        <v>3</v>
      </c>
      <c r="N31" s="60">
        <v>2</v>
      </c>
      <c r="O31" s="60">
        <v>27</v>
      </c>
      <c r="P31" s="30">
        <v>42699</v>
      </c>
    </row>
    <row r="32" spans="1:17" ht="15">
      <c r="A32" s="21" t="s">
        <v>42</v>
      </c>
      <c r="B32" s="60">
        <v>0</v>
      </c>
      <c r="C32" s="60">
        <v>400</v>
      </c>
      <c r="D32" s="60">
        <v>15721</v>
      </c>
      <c r="E32" s="60">
        <v>33836</v>
      </c>
      <c r="F32" s="62">
        <f t="shared" si="4"/>
        <v>0.88745508432344533</v>
      </c>
      <c r="G32" s="60">
        <v>4812</v>
      </c>
      <c r="H32" s="61">
        <f t="shared" si="5"/>
        <v>0.12620977260209301</v>
      </c>
      <c r="I32" s="60">
        <v>7562</v>
      </c>
      <c r="J32" s="60">
        <v>994</v>
      </c>
      <c r="K32" s="60">
        <v>4253</v>
      </c>
      <c r="L32" s="75" t="s">
        <v>155</v>
      </c>
      <c r="M32" s="60">
        <v>14</v>
      </c>
      <c r="N32" s="60">
        <v>12</v>
      </c>
      <c r="O32" s="60">
        <v>87</v>
      </c>
      <c r="P32" s="30">
        <v>38127</v>
      </c>
    </row>
    <row r="33" spans="1:17" ht="15">
      <c r="A33" s="63" t="s">
        <v>43</v>
      </c>
      <c r="B33" s="60">
        <v>260</v>
      </c>
      <c r="C33" s="60">
        <v>107</v>
      </c>
      <c r="D33" s="60">
        <v>60009</v>
      </c>
      <c r="E33" s="60">
        <v>210045</v>
      </c>
      <c r="F33" s="62">
        <f t="shared" si="4"/>
        <v>4.3787654526881941</v>
      </c>
      <c r="G33" s="60">
        <v>23452</v>
      </c>
      <c r="H33" s="61">
        <f t="shared" si="5"/>
        <v>0.48889908065625715</v>
      </c>
      <c r="I33" s="60">
        <v>2471</v>
      </c>
      <c r="J33" s="60">
        <v>3601</v>
      </c>
      <c r="K33" s="60">
        <v>694</v>
      </c>
      <c r="L33" s="75" t="s">
        <v>148</v>
      </c>
      <c r="M33" s="60">
        <v>10</v>
      </c>
      <c r="N33" s="60">
        <v>12</v>
      </c>
      <c r="O33" s="60">
        <v>880</v>
      </c>
      <c r="P33" s="30">
        <v>47969</v>
      </c>
    </row>
    <row r="34" spans="1:17" ht="15">
      <c r="A34" s="21" t="s">
        <v>44</v>
      </c>
      <c r="B34" s="60">
        <v>0</v>
      </c>
      <c r="C34" s="60">
        <v>458</v>
      </c>
      <c r="D34" s="60">
        <v>31302</v>
      </c>
      <c r="E34" s="60">
        <v>318921</v>
      </c>
      <c r="F34" s="62">
        <f t="shared" si="4"/>
        <v>7.9121018160166718</v>
      </c>
      <c r="G34" s="60">
        <v>16306</v>
      </c>
      <c r="H34" s="61">
        <f t="shared" si="5"/>
        <v>0.40453507988488635</v>
      </c>
      <c r="I34" s="60">
        <v>2004</v>
      </c>
      <c r="J34" s="60">
        <v>162</v>
      </c>
      <c r="K34" s="60">
        <v>103</v>
      </c>
      <c r="L34" s="75" t="s">
        <v>149</v>
      </c>
      <c r="M34" s="60">
        <v>2</v>
      </c>
      <c r="N34" s="60">
        <v>13</v>
      </c>
      <c r="O34" s="60">
        <v>231</v>
      </c>
      <c r="P34" s="30">
        <v>40308</v>
      </c>
    </row>
    <row r="35" spans="1:17" ht="15">
      <c r="A35" s="63" t="s">
        <v>45</v>
      </c>
      <c r="B35" s="60">
        <v>50</v>
      </c>
      <c r="C35" s="60">
        <v>77</v>
      </c>
      <c r="D35" s="60">
        <v>12650</v>
      </c>
      <c r="E35" s="60">
        <v>210538</v>
      </c>
      <c r="F35" s="62">
        <f t="shared" si="4"/>
        <v>5.294555513642651</v>
      </c>
      <c r="G35" s="60">
        <v>15298</v>
      </c>
      <c r="H35" s="61">
        <f t="shared" si="5"/>
        <v>0.38471017226203946</v>
      </c>
      <c r="I35" s="60">
        <v>4621</v>
      </c>
      <c r="J35" s="60">
        <v>540</v>
      </c>
      <c r="K35" s="60">
        <v>0</v>
      </c>
      <c r="L35" s="75" t="s">
        <v>156</v>
      </c>
      <c r="M35" s="60">
        <v>10</v>
      </c>
      <c r="N35" s="60">
        <v>16</v>
      </c>
      <c r="O35" s="60">
        <v>156</v>
      </c>
      <c r="P35" s="30">
        <v>39765</v>
      </c>
    </row>
    <row r="36" spans="1:17" ht="15">
      <c r="A36" s="21" t="s">
        <v>46</v>
      </c>
      <c r="B36" s="60">
        <v>32</v>
      </c>
      <c r="C36" s="60">
        <v>234</v>
      </c>
      <c r="D36" s="60">
        <v>13942</v>
      </c>
      <c r="E36" s="60">
        <v>140095</v>
      </c>
      <c r="F36" s="62">
        <f t="shared" si="4"/>
        <v>2.8504720436233417</v>
      </c>
      <c r="G36" s="60">
        <v>23554</v>
      </c>
      <c r="H36" s="61">
        <f t="shared" si="5"/>
        <v>0.47924635793928544</v>
      </c>
      <c r="I36" s="60">
        <v>4008</v>
      </c>
      <c r="J36" s="60">
        <v>443</v>
      </c>
      <c r="K36" s="60">
        <v>110</v>
      </c>
      <c r="L36" s="75" t="s">
        <v>157</v>
      </c>
      <c r="M36" s="60">
        <v>19</v>
      </c>
      <c r="N36" s="60">
        <v>10</v>
      </c>
      <c r="O36" s="60">
        <v>114</v>
      </c>
      <c r="P36" s="30">
        <v>49148</v>
      </c>
    </row>
    <row r="37" spans="1:17" s="13" customFormat="1" ht="15">
      <c r="A37" s="64"/>
      <c r="B37" s="65"/>
      <c r="C37" s="65"/>
      <c r="D37" s="65"/>
      <c r="E37" s="65"/>
      <c r="F37" s="67"/>
      <c r="G37" s="65"/>
      <c r="H37" s="66"/>
      <c r="I37" s="65"/>
      <c r="J37" s="65"/>
      <c r="K37" s="65"/>
      <c r="L37" s="76"/>
      <c r="M37" s="64"/>
      <c r="N37" s="64"/>
      <c r="O37" s="65"/>
      <c r="Q37" s="77"/>
    </row>
    <row r="38" spans="1:17" ht="15.75">
      <c r="A38" s="55" t="s">
        <v>47</v>
      </c>
      <c r="B38" s="60"/>
      <c r="C38" s="60"/>
      <c r="D38" s="60"/>
      <c r="E38" s="60"/>
      <c r="F38" s="62"/>
      <c r="G38" s="60"/>
      <c r="H38" s="61"/>
      <c r="I38" s="60"/>
      <c r="J38" s="60"/>
      <c r="K38" s="60"/>
      <c r="L38" s="75"/>
      <c r="M38" s="21"/>
      <c r="N38" s="21"/>
      <c r="O38" s="60"/>
    </row>
    <row r="39" spans="1:17" ht="15">
      <c r="A39" s="21" t="s">
        <v>48</v>
      </c>
      <c r="B39" s="60">
        <v>41</v>
      </c>
      <c r="C39" s="60">
        <v>761</v>
      </c>
      <c r="D39" s="60">
        <v>30895</v>
      </c>
      <c r="E39" s="60">
        <v>123349</v>
      </c>
      <c r="F39" s="62">
        <f t="shared" ref="F39:F44" si="6">E39/P39</f>
        <v>2.0379169626778131</v>
      </c>
      <c r="G39" s="60">
        <v>38253</v>
      </c>
      <c r="H39" s="61">
        <f t="shared" ref="H39:H44" si="7">G39/P39</f>
        <v>0.6319989426206486</v>
      </c>
      <c r="I39" s="60">
        <v>2066</v>
      </c>
      <c r="J39" s="60">
        <v>259</v>
      </c>
      <c r="K39" s="60">
        <v>166</v>
      </c>
      <c r="L39" s="75" t="s">
        <v>158</v>
      </c>
      <c r="M39" s="60">
        <v>19</v>
      </c>
      <c r="N39" s="60">
        <v>14</v>
      </c>
      <c r="O39" s="60">
        <v>377</v>
      </c>
      <c r="P39" s="30">
        <v>60527</v>
      </c>
    </row>
    <row r="40" spans="1:17" ht="15">
      <c r="A40" s="63" t="s">
        <v>49</v>
      </c>
      <c r="B40" s="60">
        <v>81</v>
      </c>
      <c r="C40" s="60">
        <v>449</v>
      </c>
      <c r="D40" s="60">
        <v>33512</v>
      </c>
      <c r="E40" s="60">
        <v>119154</v>
      </c>
      <c r="F40" s="62">
        <f t="shared" si="6"/>
        <v>2.0299844966522991</v>
      </c>
      <c r="G40" s="60">
        <v>20965</v>
      </c>
      <c r="H40" s="61">
        <f t="shared" si="7"/>
        <v>0.35717327972468782</v>
      </c>
      <c r="I40" s="60">
        <v>7373</v>
      </c>
      <c r="J40" s="60">
        <v>730</v>
      </c>
      <c r="K40" s="60">
        <v>3497</v>
      </c>
      <c r="L40" s="75" t="s">
        <v>145</v>
      </c>
      <c r="M40" s="60">
        <v>15</v>
      </c>
      <c r="N40" s="60">
        <v>42</v>
      </c>
      <c r="O40" s="60">
        <v>317</v>
      </c>
      <c r="P40" s="30">
        <v>58697</v>
      </c>
    </row>
    <row r="41" spans="1:17" ht="15">
      <c r="A41" s="63" t="s">
        <v>50</v>
      </c>
      <c r="B41" s="60">
        <v>159</v>
      </c>
      <c r="C41" s="60">
        <v>614</v>
      </c>
      <c r="D41" s="60">
        <v>5260</v>
      </c>
      <c r="E41" s="60">
        <v>158959</v>
      </c>
      <c r="F41" s="62">
        <f t="shared" si="6"/>
        <v>2.5209978748374411</v>
      </c>
      <c r="G41" s="60">
        <v>25147</v>
      </c>
      <c r="H41" s="61">
        <f t="shared" si="7"/>
        <v>0.39881688711263363</v>
      </c>
      <c r="I41" s="60">
        <v>4640</v>
      </c>
      <c r="J41" s="60">
        <v>5424</v>
      </c>
      <c r="K41" s="60">
        <v>2986</v>
      </c>
      <c r="L41" s="75" t="s">
        <v>149</v>
      </c>
      <c r="M41" s="60">
        <v>12</v>
      </c>
      <c r="N41" s="60">
        <v>10</v>
      </c>
      <c r="O41" s="60">
        <v>141</v>
      </c>
      <c r="P41" s="30">
        <v>63054</v>
      </c>
    </row>
    <row r="42" spans="1:17" ht="15">
      <c r="A42" s="21" t="s">
        <v>51</v>
      </c>
      <c r="B42" s="60">
        <v>320</v>
      </c>
      <c r="C42" s="60">
        <v>888</v>
      </c>
      <c r="D42" s="60">
        <v>12182</v>
      </c>
      <c r="E42" s="60">
        <v>119865</v>
      </c>
      <c r="F42" s="62">
        <f t="shared" si="6"/>
        <v>2.2475670810597963</v>
      </c>
      <c r="G42" s="60">
        <v>32113</v>
      </c>
      <c r="H42" s="61">
        <f t="shared" si="7"/>
        <v>0.60214509384785586</v>
      </c>
      <c r="I42" s="60">
        <v>2149</v>
      </c>
      <c r="J42" s="60">
        <v>4111</v>
      </c>
      <c r="K42" s="60">
        <v>3158</v>
      </c>
      <c r="L42" s="75" t="s">
        <v>159</v>
      </c>
      <c r="M42" s="60">
        <v>13</v>
      </c>
      <c r="N42" s="60">
        <v>15</v>
      </c>
      <c r="O42" s="60">
        <v>384</v>
      </c>
      <c r="P42" s="30">
        <v>53331</v>
      </c>
    </row>
    <row r="43" spans="1:17" ht="15">
      <c r="A43" s="21" t="s">
        <v>52</v>
      </c>
      <c r="B43" s="60">
        <v>4</v>
      </c>
      <c r="C43" s="60">
        <v>34</v>
      </c>
      <c r="D43" s="60">
        <v>17070</v>
      </c>
      <c r="E43" s="60">
        <v>80615</v>
      </c>
      <c r="F43" s="62">
        <f t="shared" si="6"/>
        <v>1.4383720515291012</v>
      </c>
      <c r="G43" s="60">
        <v>14875</v>
      </c>
      <c r="H43" s="61">
        <f t="shared" si="7"/>
        <v>0.2654069871177247</v>
      </c>
      <c r="I43" s="60">
        <v>10030</v>
      </c>
      <c r="J43" s="60">
        <v>0</v>
      </c>
      <c r="K43" s="60">
        <v>6273</v>
      </c>
      <c r="L43" s="75" t="s">
        <v>149</v>
      </c>
      <c r="M43" s="60">
        <v>23</v>
      </c>
      <c r="N43" s="60">
        <v>37</v>
      </c>
      <c r="O43" s="60">
        <v>182</v>
      </c>
      <c r="P43" s="30">
        <v>56046</v>
      </c>
    </row>
    <row r="44" spans="1:17" ht="15">
      <c r="A44" s="21" t="s">
        <v>53</v>
      </c>
      <c r="B44" s="60">
        <v>0</v>
      </c>
      <c r="C44" s="60">
        <v>547</v>
      </c>
      <c r="D44" s="60">
        <v>27930</v>
      </c>
      <c r="E44" s="60">
        <v>140549</v>
      </c>
      <c r="F44" s="62">
        <f t="shared" si="6"/>
        <v>2.1870224850229518</v>
      </c>
      <c r="G44" s="60">
        <v>40262</v>
      </c>
      <c r="H44" s="61">
        <f t="shared" si="7"/>
        <v>0.62649964988718587</v>
      </c>
      <c r="I44" s="60">
        <v>3485</v>
      </c>
      <c r="J44" s="60">
        <v>0</v>
      </c>
      <c r="K44" s="60">
        <v>0</v>
      </c>
      <c r="L44" s="75" t="s">
        <v>146</v>
      </c>
      <c r="M44" s="60">
        <v>10</v>
      </c>
      <c r="N44" s="60">
        <v>19</v>
      </c>
      <c r="O44" s="60">
        <v>363</v>
      </c>
      <c r="P44" s="30">
        <v>64265</v>
      </c>
    </row>
    <row r="45" spans="1:17" s="13" customFormat="1" ht="15">
      <c r="A45" s="64"/>
      <c r="B45" s="65"/>
      <c r="C45" s="65"/>
      <c r="D45" s="65"/>
      <c r="E45" s="65"/>
      <c r="F45" s="67"/>
      <c r="G45" s="65"/>
      <c r="H45" s="66"/>
      <c r="I45" s="65"/>
      <c r="J45" s="65"/>
      <c r="K45" s="65"/>
      <c r="L45" s="76"/>
      <c r="M45" s="64"/>
      <c r="N45" s="64"/>
      <c r="O45" s="65"/>
      <c r="Q45" s="77"/>
    </row>
    <row r="46" spans="1:17" ht="15.75">
      <c r="A46" s="55" t="s">
        <v>54</v>
      </c>
      <c r="B46" s="60"/>
      <c r="C46" s="60"/>
      <c r="D46" s="60"/>
      <c r="E46" s="60"/>
      <c r="F46" s="62"/>
      <c r="G46" s="60"/>
      <c r="H46" s="61"/>
      <c r="I46" s="60"/>
      <c r="J46" s="60"/>
      <c r="K46" s="60"/>
      <c r="L46" s="75"/>
      <c r="M46" s="21"/>
      <c r="N46" s="21"/>
      <c r="O46" s="60"/>
    </row>
    <row r="47" spans="1:17" ht="15">
      <c r="A47" s="21" t="s">
        <v>55</v>
      </c>
      <c r="B47" s="60">
        <v>0</v>
      </c>
      <c r="C47" s="60">
        <v>109</v>
      </c>
      <c r="D47" s="60">
        <v>14221</v>
      </c>
      <c r="E47" s="60">
        <v>337561</v>
      </c>
      <c r="F47" s="62">
        <f>E47/P47</f>
        <v>4.5272524878624498</v>
      </c>
      <c r="G47" s="60">
        <v>43250</v>
      </c>
      <c r="H47" s="61">
        <f>G47/P47</f>
        <v>0.58005418309594703</v>
      </c>
      <c r="I47" s="60">
        <v>14202</v>
      </c>
      <c r="J47" s="60">
        <v>3323</v>
      </c>
      <c r="K47" s="60">
        <v>1274</v>
      </c>
      <c r="L47" s="75" t="s">
        <v>160</v>
      </c>
      <c r="M47" s="60">
        <v>30</v>
      </c>
      <c r="N47" s="60">
        <v>37</v>
      </c>
      <c r="O47" s="60">
        <v>1185</v>
      </c>
      <c r="P47" s="30">
        <v>74562</v>
      </c>
    </row>
    <row r="48" spans="1:17" ht="15">
      <c r="A48" s="21" t="s">
        <v>56</v>
      </c>
      <c r="B48" s="60">
        <v>11</v>
      </c>
      <c r="C48" s="60">
        <v>624</v>
      </c>
      <c r="D48" s="60">
        <v>37967</v>
      </c>
      <c r="E48" s="60">
        <v>291106</v>
      </c>
      <c r="F48" s="62">
        <f>E48/P48</f>
        <v>3.8314512095606621</v>
      </c>
      <c r="G48" s="60">
        <v>51493</v>
      </c>
      <c r="H48" s="61">
        <f>G48/P48</f>
        <v>0.67773566032272503</v>
      </c>
      <c r="I48" s="60">
        <v>2323</v>
      </c>
      <c r="J48" s="60">
        <v>325</v>
      </c>
      <c r="K48" s="60">
        <v>65</v>
      </c>
      <c r="L48" s="75" t="s">
        <v>149</v>
      </c>
      <c r="M48" s="60">
        <v>4</v>
      </c>
      <c r="N48" s="60">
        <v>10</v>
      </c>
      <c r="O48" s="60">
        <v>490</v>
      </c>
      <c r="P48" s="30">
        <v>75978</v>
      </c>
    </row>
    <row r="49" spans="1:17" ht="15">
      <c r="A49" s="63" t="s">
        <v>57</v>
      </c>
      <c r="B49" s="60">
        <v>3</v>
      </c>
      <c r="C49" s="60">
        <v>1148</v>
      </c>
      <c r="D49" s="60">
        <v>20383</v>
      </c>
      <c r="E49" s="60">
        <v>148419</v>
      </c>
      <c r="F49" s="62">
        <f>E49/P49</f>
        <v>2.2478531509836883</v>
      </c>
      <c r="G49" s="60">
        <v>9906</v>
      </c>
      <c r="H49" s="61">
        <f>G49/P49</f>
        <v>0.15002953337271116</v>
      </c>
      <c r="I49" s="60">
        <v>7680</v>
      </c>
      <c r="J49" s="60">
        <v>2771</v>
      </c>
      <c r="K49" s="60">
        <v>1989</v>
      </c>
      <c r="L49" s="75" t="s">
        <v>155</v>
      </c>
      <c r="M49" s="60">
        <v>21</v>
      </c>
      <c r="N49" s="60">
        <v>58</v>
      </c>
      <c r="O49" s="60">
        <v>674</v>
      </c>
      <c r="P49" s="30">
        <v>66027</v>
      </c>
    </row>
    <row r="50" spans="1:17" ht="15">
      <c r="A50" s="63" t="s">
        <v>58</v>
      </c>
      <c r="B50" s="60">
        <v>32</v>
      </c>
      <c r="C50" s="60">
        <v>557</v>
      </c>
      <c r="D50" s="60">
        <v>41109</v>
      </c>
      <c r="E50" s="60">
        <v>282375</v>
      </c>
      <c r="F50" s="62">
        <f>E50/P50</f>
        <v>3.7686681703524765</v>
      </c>
      <c r="G50" s="60">
        <v>45231</v>
      </c>
      <c r="H50" s="61">
        <f>G50/P50</f>
        <v>0.60366756976790747</v>
      </c>
      <c r="I50" s="60">
        <v>5459</v>
      </c>
      <c r="J50" s="60">
        <v>5065</v>
      </c>
      <c r="K50" s="60">
        <v>3105</v>
      </c>
      <c r="L50" s="75" t="s">
        <v>161</v>
      </c>
      <c r="M50" s="60">
        <v>20</v>
      </c>
      <c r="N50" s="60">
        <v>34</v>
      </c>
      <c r="O50" s="60">
        <v>817</v>
      </c>
      <c r="P50" s="30">
        <v>74927</v>
      </c>
    </row>
    <row r="51" spans="1:17" ht="15">
      <c r="A51" s="21" t="s">
        <v>59</v>
      </c>
      <c r="B51" s="60">
        <v>5</v>
      </c>
      <c r="C51" s="60">
        <v>232</v>
      </c>
      <c r="D51" s="60">
        <v>14900</v>
      </c>
      <c r="E51" s="60">
        <v>136876</v>
      </c>
      <c r="F51" s="62">
        <f>E51/P51</f>
        <v>1.7133915830057833</v>
      </c>
      <c r="G51" s="60">
        <v>20388</v>
      </c>
      <c r="H51" s="61">
        <f>G51/P51</f>
        <v>0.25521367949327795</v>
      </c>
      <c r="I51" s="60">
        <v>15665</v>
      </c>
      <c r="J51" s="60">
        <v>13884</v>
      </c>
      <c r="K51" s="60">
        <v>438</v>
      </c>
      <c r="L51" s="75" t="s">
        <v>161</v>
      </c>
      <c r="M51" s="60">
        <v>33</v>
      </c>
      <c r="N51" s="60">
        <v>64</v>
      </c>
      <c r="O51" s="60">
        <v>678</v>
      </c>
      <c r="P51" s="30">
        <v>79886</v>
      </c>
    </row>
    <row r="52" spans="1:17" s="13" customFormat="1" ht="15">
      <c r="A52" s="64"/>
      <c r="B52" s="65"/>
      <c r="C52" s="65"/>
      <c r="D52" s="65"/>
      <c r="E52" s="65"/>
      <c r="F52" s="67"/>
      <c r="G52" s="65"/>
      <c r="H52" s="66"/>
      <c r="I52" s="65"/>
      <c r="J52" s="65"/>
      <c r="K52" s="65"/>
      <c r="L52" s="76"/>
      <c r="M52" s="64"/>
      <c r="N52" s="64"/>
      <c r="O52" s="65"/>
      <c r="Q52" s="77"/>
    </row>
    <row r="53" spans="1:17" ht="15.75">
      <c r="A53" s="69" t="s">
        <v>60</v>
      </c>
      <c r="B53" s="60"/>
      <c r="C53" s="60"/>
      <c r="D53" s="60"/>
      <c r="E53" s="60"/>
      <c r="F53" s="62"/>
      <c r="G53" s="60"/>
      <c r="H53" s="61"/>
      <c r="I53" s="60"/>
      <c r="J53" s="60"/>
      <c r="K53" s="60"/>
      <c r="L53" s="75"/>
      <c r="M53" s="21"/>
      <c r="N53" s="21"/>
      <c r="O53" s="60"/>
    </row>
    <row r="54" spans="1:17" ht="15">
      <c r="A54" s="21" t="s">
        <v>61</v>
      </c>
      <c r="B54" s="60">
        <v>47</v>
      </c>
      <c r="C54" s="60">
        <v>1225</v>
      </c>
      <c r="D54" s="60">
        <v>8694</v>
      </c>
      <c r="E54" s="60">
        <v>117564</v>
      </c>
      <c r="F54" s="62">
        <f>E54/P54</f>
        <v>1.2208606795713217</v>
      </c>
      <c r="G54" s="60">
        <v>23482</v>
      </c>
      <c r="H54" s="61">
        <f>G54/P54</f>
        <v>0.24385228877627316</v>
      </c>
      <c r="I54" s="60">
        <v>4583</v>
      </c>
      <c r="J54" s="60">
        <v>14019</v>
      </c>
      <c r="K54" s="60">
        <v>1145</v>
      </c>
      <c r="L54" s="75" t="s">
        <v>162</v>
      </c>
      <c r="M54" s="60">
        <v>25</v>
      </c>
      <c r="N54" s="60">
        <v>12</v>
      </c>
      <c r="O54" s="60">
        <v>547</v>
      </c>
      <c r="P54" s="30">
        <v>96296</v>
      </c>
    </row>
    <row r="55" spans="1:17" ht="15">
      <c r="A55" s="63" t="s">
        <v>62</v>
      </c>
      <c r="B55" s="60">
        <v>58</v>
      </c>
      <c r="C55" s="60">
        <v>1103</v>
      </c>
      <c r="D55" s="60">
        <v>37938</v>
      </c>
      <c r="E55" s="60">
        <v>212711</v>
      </c>
      <c r="F55" s="62">
        <f>E55/P55</f>
        <v>2.3336624647555104</v>
      </c>
      <c r="G55" s="60">
        <v>78483</v>
      </c>
      <c r="H55" s="61">
        <f>G55/P55</f>
        <v>0.86104071355692324</v>
      </c>
      <c r="I55" s="60">
        <v>24976</v>
      </c>
      <c r="J55" s="60">
        <v>25118</v>
      </c>
      <c r="K55" s="60">
        <v>12640</v>
      </c>
      <c r="L55" s="75" t="s">
        <v>163</v>
      </c>
      <c r="M55" s="60">
        <v>25</v>
      </c>
      <c r="N55" s="60">
        <v>90</v>
      </c>
      <c r="O55" s="60">
        <v>827</v>
      </c>
      <c r="P55" s="30">
        <v>91149</v>
      </c>
    </row>
    <row r="56" spans="1:17" ht="15">
      <c r="A56" s="21" t="s">
        <v>63</v>
      </c>
      <c r="B56" s="60">
        <v>0</v>
      </c>
      <c r="C56" s="60">
        <v>900</v>
      </c>
      <c r="D56" s="60">
        <v>29043</v>
      </c>
      <c r="E56" s="60">
        <v>137406</v>
      </c>
      <c r="F56" s="62">
        <f>E56/P56</f>
        <v>1.4109130488355854</v>
      </c>
      <c r="G56" s="60">
        <v>27717</v>
      </c>
      <c r="H56" s="61">
        <f>G56/P56</f>
        <v>0.28460385263071425</v>
      </c>
      <c r="I56" s="60">
        <v>7819</v>
      </c>
      <c r="J56" s="60">
        <v>12681</v>
      </c>
      <c r="K56" s="60">
        <v>1341</v>
      </c>
      <c r="L56" s="75" t="s">
        <v>148</v>
      </c>
      <c r="M56" s="60">
        <v>35</v>
      </c>
      <c r="N56" s="60">
        <v>28</v>
      </c>
      <c r="O56" s="60">
        <v>1056</v>
      </c>
      <c r="P56" s="30">
        <v>97388</v>
      </c>
    </row>
    <row r="57" spans="1:17" s="13" customFormat="1" ht="15">
      <c r="A57" s="64"/>
      <c r="B57" s="65"/>
      <c r="C57" s="65"/>
      <c r="D57" s="65"/>
      <c r="E57" s="65"/>
      <c r="F57" s="67"/>
      <c r="G57" s="65"/>
      <c r="H57" s="66"/>
      <c r="I57" s="65"/>
      <c r="J57" s="65"/>
      <c r="K57" s="65"/>
      <c r="L57" s="76"/>
      <c r="M57" s="64"/>
      <c r="N57" s="64"/>
      <c r="O57" s="65"/>
      <c r="Q57" s="77"/>
    </row>
    <row r="58" spans="1:17" ht="15.75">
      <c r="A58" s="55" t="s">
        <v>64</v>
      </c>
      <c r="B58" s="60"/>
      <c r="C58" s="60"/>
      <c r="D58" s="60"/>
      <c r="E58" s="60"/>
      <c r="F58" s="62"/>
      <c r="G58" s="60"/>
      <c r="H58" s="61"/>
      <c r="I58" s="60"/>
      <c r="J58" s="60"/>
      <c r="K58" s="60"/>
      <c r="L58" s="75"/>
      <c r="M58" s="21"/>
      <c r="N58" s="21"/>
      <c r="O58" s="60"/>
    </row>
    <row r="59" spans="1:17" ht="15">
      <c r="A59" s="21" t="s">
        <v>65</v>
      </c>
      <c r="B59" s="60">
        <v>0</v>
      </c>
      <c r="C59" s="60">
        <v>615</v>
      </c>
      <c r="D59" s="60">
        <v>51358</v>
      </c>
      <c r="E59" s="60">
        <v>366360</v>
      </c>
      <c r="F59" s="62">
        <f>E59/P59</f>
        <v>2.0574509308398619</v>
      </c>
      <c r="G59" s="60">
        <v>59609</v>
      </c>
      <c r="H59" s="61">
        <f>G59/P59</f>
        <v>0.3347597787324853</v>
      </c>
      <c r="I59" s="60">
        <v>10640</v>
      </c>
      <c r="J59" s="60">
        <v>17414</v>
      </c>
      <c r="K59" s="60">
        <v>19958</v>
      </c>
      <c r="L59" s="85" t="s">
        <v>154</v>
      </c>
      <c r="M59" s="60">
        <v>77</v>
      </c>
      <c r="N59" s="60">
        <v>106</v>
      </c>
      <c r="O59" s="60">
        <v>225</v>
      </c>
      <c r="P59" s="30">
        <v>178065</v>
      </c>
    </row>
    <row r="60" spans="1:17" ht="15">
      <c r="A60" s="63" t="s">
        <v>66</v>
      </c>
      <c r="B60" s="60">
        <v>2163</v>
      </c>
      <c r="C60" s="60">
        <v>1393</v>
      </c>
      <c r="D60" s="60">
        <v>174737</v>
      </c>
      <c r="E60" s="60">
        <v>908440</v>
      </c>
      <c r="F60" s="62">
        <f>E60/P60</f>
        <v>4.4682504549702422</v>
      </c>
      <c r="G60" s="60">
        <v>120806</v>
      </c>
      <c r="H60" s="61">
        <f>G60/P60</f>
        <v>0.59419605528503272</v>
      </c>
      <c r="I60" s="60">
        <v>41649</v>
      </c>
      <c r="J60" s="60">
        <v>5495</v>
      </c>
      <c r="K60" s="60">
        <v>0</v>
      </c>
      <c r="L60" s="75" t="s">
        <v>160</v>
      </c>
      <c r="M60" s="60">
        <v>40</v>
      </c>
      <c r="N60" s="60">
        <v>107</v>
      </c>
      <c r="O60" s="60">
        <v>2072</v>
      </c>
      <c r="P60" s="30">
        <v>203310</v>
      </c>
    </row>
    <row r="61" spans="1:17" ht="15">
      <c r="A61" s="63" t="s">
        <v>67</v>
      </c>
      <c r="B61" s="60">
        <v>1598</v>
      </c>
      <c r="C61" s="60">
        <v>1453</v>
      </c>
      <c r="D61" s="60">
        <v>235349</v>
      </c>
      <c r="E61" s="60">
        <v>591336</v>
      </c>
      <c r="F61" s="62">
        <f>E61/P61</f>
        <v>3.3115637267804243</v>
      </c>
      <c r="G61" s="60">
        <v>88101</v>
      </c>
      <c r="H61" s="61">
        <f>G61/P61</f>
        <v>0.49337783577032712</v>
      </c>
      <c r="I61" s="60">
        <v>29896</v>
      </c>
      <c r="J61" s="60">
        <v>8227</v>
      </c>
      <c r="K61" s="60">
        <v>475</v>
      </c>
      <c r="L61" s="75" t="s">
        <v>154</v>
      </c>
      <c r="M61" s="60">
        <v>99</v>
      </c>
      <c r="N61" s="60">
        <v>109</v>
      </c>
      <c r="O61" s="60">
        <v>1885</v>
      </c>
      <c r="P61" s="30">
        <v>178567</v>
      </c>
    </row>
    <row r="62" spans="1:17" ht="15">
      <c r="A62" s="21" t="s">
        <v>68</v>
      </c>
      <c r="B62" s="60">
        <v>280</v>
      </c>
      <c r="C62" s="60">
        <v>3634</v>
      </c>
      <c r="D62" s="60">
        <v>93085</v>
      </c>
      <c r="E62" s="60">
        <v>733876</v>
      </c>
      <c r="F62" s="62">
        <f>E62/P62</f>
        <v>4.7842237361061315</v>
      </c>
      <c r="G62" s="60">
        <v>80888</v>
      </c>
      <c r="H62" s="61">
        <f>G62/P62</f>
        <v>0.52731836109390784</v>
      </c>
      <c r="I62" s="60">
        <v>13597</v>
      </c>
      <c r="J62" s="60">
        <v>10025</v>
      </c>
      <c r="K62" s="60">
        <v>8664</v>
      </c>
      <c r="L62" s="75" t="s">
        <v>164</v>
      </c>
      <c r="M62" s="60">
        <v>114</v>
      </c>
      <c r="N62" s="60">
        <v>92</v>
      </c>
      <c r="O62" s="60">
        <v>1774</v>
      </c>
      <c r="P62" s="30">
        <v>153395</v>
      </c>
    </row>
    <row r="63" spans="1:17" ht="15">
      <c r="A63" s="21" t="s">
        <v>69</v>
      </c>
      <c r="B63" s="60">
        <v>1861</v>
      </c>
      <c r="C63" s="60">
        <v>535</v>
      </c>
      <c r="D63" s="60">
        <v>100857</v>
      </c>
      <c r="E63" s="60">
        <v>634980</v>
      </c>
      <c r="F63" s="62">
        <f>E63/P63</f>
        <v>2.5839820621233272</v>
      </c>
      <c r="G63" s="60">
        <v>169179</v>
      </c>
      <c r="H63" s="61">
        <f>G63/P63</f>
        <v>0.68845554393518271</v>
      </c>
      <c r="I63" s="60">
        <v>29598</v>
      </c>
      <c r="J63" s="60">
        <v>8531</v>
      </c>
      <c r="K63" s="60">
        <v>91</v>
      </c>
      <c r="L63" s="75" t="s">
        <v>165</v>
      </c>
      <c r="M63" s="60">
        <v>58</v>
      </c>
      <c r="N63" s="60">
        <v>127</v>
      </c>
      <c r="O63" s="60">
        <v>2560</v>
      </c>
      <c r="P63" s="30">
        <v>245737</v>
      </c>
    </row>
    <row r="64" spans="1:17" s="13" customFormat="1" ht="15">
      <c r="A64" s="64"/>
      <c r="B64" s="65"/>
      <c r="C64" s="65"/>
      <c r="D64" s="65"/>
      <c r="E64" s="65"/>
      <c r="F64" s="67"/>
      <c r="G64" s="65"/>
      <c r="H64" s="66"/>
      <c r="I64" s="65"/>
      <c r="J64" s="65"/>
      <c r="K64" s="65"/>
      <c r="L64" s="76"/>
      <c r="M64" s="64"/>
      <c r="N64" s="64"/>
      <c r="O64" s="65"/>
      <c r="Q64" s="77"/>
    </row>
    <row r="65" spans="1:16" ht="15.75">
      <c r="A65" s="69" t="s">
        <v>112</v>
      </c>
      <c r="B65" s="60"/>
      <c r="C65" s="60"/>
      <c r="D65" s="60"/>
      <c r="E65" s="60"/>
      <c r="F65" s="62"/>
      <c r="G65" s="60"/>
      <c r="H65" s="61"/>
      <c r="I65" s="60"/>
      <c r="J65" s="60"/>
      <c r="K65" s="60"/>
      <c r="L65" s="75"/>
      <c r="M65" s="21"/>
      <c r="N65" s="21"/>
      <c r="O65" s="60"/>
    </row>
    <row r="66" spans="1:16" ht="15">
      <c r="A66" s="21" t="s">
        <v>94</v>
      </c>
      <c r="B66" s="60">
        <v>0</v>
      </c>
      <c r="C66" s="60">
        <v>0</v>
      </c>
      <c r="D66" s="60">
        <v>226</v>
      </c>
      <c r="E66" s="60">
        <v>3132</v>
      </c>
      <c r="F66" s="62">
        <f>E66/P66</f>
        <v>0.85178134348653789</v>
      </c>
      <c r="G66" s="60">
        <v>364</v>
      </c>
      <c r="H66" s="61">
        <f>G66/P66</f>
        <v>9.8993744900734287E-2</v>
      </c>
      <c r="I66" s="60">
        <v>72</v>
      </c>
      <c r="J66" s="60">
        <v>0</v>
      </c>
      <c r="K66" s="60">
        <v>0</v>
      </c>
      <c r="L66" s="75" t="s">
        <v>145</v>
      </c>
      <c r="M66" s="60">
        <v>1</v>
      </c>
      <c r="N66" s="60">
        <v>3</v>
      </c>
      <c r="O66" s="60">
        <v>50</v>
      </c>
      <c r="P66" s="30">
        <v>3677</v>
      </c>
    </row>
    <row r="67" spans="1:16" ht="15">
      <c r="A67" s="21" t="s">
        <v>95</v>
      </c>
      <c r="B67" s="60">
        <v>0</v>
      </c>
      <c r="C67" s="60">
        <v>64</v>
      </c>
      <c r="D67" s="60">
        <v>8060</v>
      </c>
      <c r="E67" s="60">
        <v>71335</v>
      </c>
      <c r="F67" s="62">
        <f>E67/P67</f>
        <v>4.2547417392341647</v>
      </c>
      <c r="G67" s="60">
        <v>14164</v>
      </c>
      <c r="H67" s="61">
        <f>G67/P67</f>
        <v>0.8448049624239532</v>
      </c>
      <c r="I67" s="60">
        <v>3116</v>
      </c>
      <c r="J67" s="60">
        <v>961</v>
      </c>
      <c r="K67" s="60">
        <v>203</v>
      </c>
      <c r="L67" s="75" t="s">
        <v>151</v>
      </c>
      <c r="M67" s="60">
        <v>8</v>
      </c>
      <c r="N67" s="60">
        <v>18</v>
      </c>
      <c r="O67" s="60">
        <v>250</v>
      </c>
      <c r="P67" s="30">
        <v>16766</v>
      </c>
    </row>
    <row r="68" spans="1:16" ht="15">
      <c r="A68" s="63"/>
      <c r="B68" s="60"/>
      <c r="C68" s="60"/>
      <c r="D68" s="60"/>
      <c r="E68" s="60"/>
      <c r="F68" s="62"/>
      <c r="G68" s="60"/>
      <c r="H68" s="61"/>
      <c r="I68" s="60"/>
      <c r="J68" s="60"/>
      <c r="K68" s="60"/>
      <c r="L68" s="75"/>
      <c r="M68" s="21"/>
      <c r="N68" s="21"/>
      <c r="O68" s="60"/>
    </row>
    <row r="69" spans="1:16" ht="15.75">
      <c r="A69" s="55" t="s">
        <v>7</v>
      </c>
      <c r="B69" s="70">
        <f>SUM(B5:B68)</f>
        <v>7390</v>
      </c>
      <c r="C69" s="70">
        <f>SUM(C5:C68)</f>
        <v>23809</v>
      </c>
      <c r="D69" s="70">
        <f>SUM(D5:D68)</f>
        <v>1374965</v>
      </c>
      <c r="E69" s="70">
        <f>SUM(E5:E68)</f>
        <v>7659601</v>
      </c>
      <c r="F69" s="71">
        <f>E69/P69</f>
        <v>2.7665152588849136</v>
      </c>
      <c r="G69" s="70">
        <f>SUM(G5:G68)</f>
        <v>1312643</v>
      </c>
      <c r="H69" s="57">
        <f>G69/P69</f>
        <v>0.47410392381645849</v>
      </c>
      <c r="I69" s="70">
        <f>SUM(I5:I68)</f>
        <v>301786</v>
      </c>
      <c r="J69" s="70">
        <f>SUM(J5:J68)</f>
        <v>176348</v>
      </c>
      <c r="K69" s="70">
        <f>SUM(K5:K68)</f>
        <v>80526</v>
      </c>
      <c r="L69" s="73"/>
      <c r="M69" s="55">
        <f>SUM(M5:M68)</f>
        <v>886</v>
      </c>
      <c r="N69" s="70">
        <f>SUM(N5:N68)</f>
        <v>1378</v>
      </c>
      <c r="O69" s="70">
        <f>SUM(O5:O68)</f>
        <v>23534</v>
      </c>
      <c r="P69" s="36">
        <v>2768682</v>
      </c>
    </row>
    <row r="71" spans="1:16" ht="15">
      <c r="A71" s="63" t="s">
        <v>166</v>
      </c>
    </row>
  </sheetData>
  <mergeCells count="4">
    <mergeCell ref="B1:C1"/>
    <mergeCell ref="I1:K1"/>
    <mergeCell ref="M2:N2"/>
    <mergeCell ref="L1:O1"/>
  </mergeCells>
  <phoneticPr fontId="0" type="noConversion"/>
  <printOptions horizontalCentered="1"/>
  <pageMargins left="0.75" right="0.75" top="1" bottom="1" header="0.5" footer="0.5"/>
  <pageSetup scale="45" orientation="landscape" r:id="rId1"/>
  <headerFooter alignWithMargins="0">
    <oddHeader>&amp;C&amp;"Arial,Bold"&amp;18Public Library System Other Services FY02</oddHeader>
    <oddFooter>&amp;L&amp;18Mississippi Public Library Statistics, FY02, Public Library Other Services&amp;R&amp;18Page 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265"/>
  <sheetViews>
    <sheetView tabSelected="1" topLeftCell="B1" zoomScaleNormal="100" workbookViewId="0">
      <selection activeCell="I2" sqref="I2"/>
    </sheetView>
  </sheetViews>
  <sheetFormatPr defaultRowHeight="12.75"/>
  <cols>
    <col min="1" max="1" width="52.7109375" style="87" bestFit="1" customWidth="1"/>
    <col min="2" max="2" width="48.140625" style="87" bestFit="1" customWidth="1"/>
    <col min="3" max="3" width="10.85546875" style="88" customWidth="1"/>
    <col min="4" max="4" width="11.5703125" bestFit="1" customWidth="1"/>
    <col min="5" max="5" width="8.42578125" style="30" bestFit="1" customWidth="1"/>
    <col min="6" max="7" width="10.85546875" bestFit="1" customWidth="1"/>
  </cols>
  <sheetData>
    <row r="1" spans="1:7">
      <c r="E1" s="89" t="s">
        <v>167</v>
      </c>
      <c r="F1" s="90" t="s">
        <v>168</v>
      </c>
      <c r="G1" s="90" t="s">
        <v>169</v>
      </c>
    </row>
    <row r="2" spans="1:7">
      <c r="A2" s="17" t="s">
        <v>170</v>
      </c>
      <c r="B2" s="17" t="s">
        <v>171</v>
      </c>
      <c r="C2" s="36" t="s">
        <v>172</v>
      </c>
      <c r="D2" s="17" t="s">
        <v>173</v>
      </c>
      <c r="E2" s="89" t="s">
        <v>174</v>
      </c>
      <c r="F2" s="90" t="s">
        <v>117</v>
      </c>
      <c r="G2" s="90" t="s">
        <v>117</v>
      </c>
    </row>
    <row r="4" spans="1:7">
      <c r="A4" s="91" t="s">
        <v>175</v>
      </c>
      <c r="B4" s="91" t="s">
        <v>65</v>
      </c>
      <c r="C4" s="92">
        <v>132</v>
      </c>
      <c r="D4">
        <v>12</v>
      </c>
      <c r="E4" s="30">
        <v>600</v>
      </c>
      <c r="F4" s="30">
        <v>1319</v>
      </c>
      <c r="G4" s="30">
        <v>1994</v>
      </c>
    </row>
    <row r="5" spans="1:7">
      <c r="A5" s="91" t="s">
        <v>176</v>
      </c>
      <c r="B5" s="91" t="s">
        <v>177</v>
      </c>
      <c r="C5" s="92">
        <v>206</v>
      </c>
      <c r="D5">
        <v>32</v>
      </c>
      <c r="E5" s="30">
        <v>3500</v>
      </c>
      <c r="F5" s="30">
        <v>5001</v>
      </c>
      <c r="G5" s="30">
        <v>5247</v>
      </c>
    </row>
    <row r="6" spans="1:7">
      <c r="A6" s="91" t="s">
        <v>178</v>
      </c>
      <c r="B6" s="91" t="s">
        <v>62</v>
      </c>
      <c r="C6" s="92">
        <v>220</v>
      </c>
      <c r="D6">
        <v>20</v>
      </c>
      <c r="E6" s="30">
        <v>2400</v>
      </c>
      <c r="F6" s="30">
        <v>9729</v>
      </c>
      <c r="G6" s="30">
        <v>8849</v>
      </c>
    </row>
    <row r="7" spans="1:7">
      <c r="A7" s="91" t="s">
        <v>179</v>
      </c>
      <c r="B7" s="91" t="s">
        <v>65</v>
      </c>
      <c r="C7" s="92">
        <v>233</v>
      </c>
      <c r="D7">
        <v>20</v>
      </c>
      <c r="E7" s="30">
        <v>609</v>
      </c>
      <c r="F7" s="30">
        <v>3240</v>
      </c>
      <c r="G7" s="30">
        <v>3415</v>
      </c>
    </row>
    <row r="8" spans="1:7" s="77" customFormat="1">
      <c r="A8" s="91" t="s">
        <v>180</v>
      </c>
      <c r="B8" s="91" t="s">
        <v>38</v>
      </c>
      <c r="C8" s="92">
        <v>245</v>
      </c>
      <c r="D8" s="77">
        <v>20</v>
      </c>
      <c r="E8" s="93" t="s">
        <v>181</v>
      </c>
      <c r="F8" s="94">
        <v>5828</v>
      </c>
      <c r="G8" s="94">
        <v>6069</v>
      </c>
    </row>
    <row r="9" spans="1:7" s="13" customFormat="1">
      <c r="A9" s="95" t="s">
        <v>182</v>
      </c>
      <c r="B9" s="95" t="s">
        <v>63</v>
      </c>
      <c r="C9" s="96">
        <v>248</v>
      </c>
      <c r="D9" s="13">
        <v>38</v>
      </c>
      <c r="E9" s="68">
        <v>550</v>
      </c>
      <c r="F9" s="68">
        <v>495</v>
      </c>
      <c r="G9" s="13">
        <v>466</v>
      </c>
    </row>
    <row r="10" spans="1:7">
      <c r="A10" s="91" t="s">
        <v>183</v>
      </c>
      <c r="B10" s="91" t="s">
        <v>65</v>
      </c>
      <c r="C10" s="92">
        <v>285</v>
      </c>
      <c r="D10">
        <v>9</v>
      </c>
      <c r="E10" s="30">
        <v>550</v>
      </c>
      <c r="F10" s="30">
        <v>1128</v>
      </c>
      <c r="G10" s="30">
        <v>1356</v>
      </c>
    </row>
    <row r="11" spans="1:7">
      <c r="A11" s="91" t="s">
        <v>184</v>
      </c>
      <c r="B11" s="91" t="s">
        <v>185</v>
      </c>
      <c r="C11" s="92">
        <v>315</v>
      </c>
      <c r="D11">
        <v>37.5</v>
      </c>
      <c r="E11" s="30">
        <v>2541</v>
      </c>
      <c r="F11" s="30">
        <v>9822</v>
      </c>
      <c r="G11" s="30">
        <v>9756</v>
      </c>
    </row>
    <row r="12" spans="1:7" s="77" customFormat="1">
      <c r="A12" s="91" t="s">
        <v>186</v>
      </c>
      <c r="B12" s="91" t="s">
        <v>63</v>
      </c>
      <c r="C12" s="92">
        <v>316</v>
      </c>
      <c r="D12" s="77">
        <v>20</v>
      </c>
      <c r="E12" s="94">
        <v>1200</v>
      </c>
      <c r="F12" s="94">
        <v>5129</v>
      </c>
      <c r="G12" s="94">
        <v>3143</v>
      </c>
    </row>
    <row r="13" spans="1:7">
      <c r="A13" s="91" t="s">
        <v>187</v>
      </c>
      <c r="B13" s="91" t="s">
        <v>63</v>
      </c>
      <c r="C13" s="92">
        <v>330</v>
      </c>
      <c r="D13">
        <v>15</v>
      </c>
      <c r="E13" s="30">
        <v>832</v>
      </c>
      <c r="F13" s="30">
        <v>12798</v>
      </c>
      <c r="G13" s="30">
        <v>10962</v>
      </c>
    </row>
    <row r="14" spans="1:7">
      <c r="A14" s="91" t="s">
        <v>188</v>
      </c>
      <c r="B14" s="91" t="s">
        <v>52</v>
      </c>
      <c r="C14" s="92">
        <v>335</v>
      </c>
      <c r="D14">
        <v>30</v>
      </c>
      <c r="E14" s="30">
        <v>2200</v>
      </c>
      <c r="F14" s="30">
        <v>7885</v>
      </c>
      <c r="G14" s="30">
        <v>7177</v>
      </c>
    </row>
    <row r="15" spans="1:7" s="13" customFormat="1">
      <c r="A15" s="95" t="s">
        <v>189</v>
      </c>
      <c r="B15" s="95" t="s">
        <v>38</v>
      </c>
      <c r="C15" s="96">
        <v>339</v>
      </c>
      <c r="D15" s="13">
        <v>9</v>
      </c>
      <c r="E15" s="97" t="s">
        <v>181</v>
      </c>
      <c r="F15" s="68">
        <v>1944</v>
      </c>
      <c r="G15" s="68">
        <v>1757</v>
      </c>
    </row>
    <row r="16" spans="1:7" s="77" customFormat="1">
      <c r="A16" s="91" t="s">
        <v>190</v>
      </c>
      <c r="B16" s="91" t="s">
        <v>37</v>
      </c>
      <c r="C16" s="92">
        <v>344</v>
      </c>
      <c r="D16" s="77">
        <v>20</v>
      </c>
      <c r="E16" s="94">
        <v>2400</v>
      </c>
      <c r="F16" s="94">
        <v>1492</v>
      </c>
      <c r="G16" s="94">
        <v>1549</v>
      </c>
    </row>
    <row r="17" spans="1:7">
      <c r="A17" s="91" t="s">
        <v>191</v>
      </c>
      <c r="B17" s="91" t="s">
        <v>65</v>
      </c>
      <c r="C17" s="92">
        <v>354</v>
      </c>
      <c r="D17">
        <v>15</v>
      </c>
      <c r="E17" s="30">
        <v>960</v>
      </c>
      <c r="F17" s="30">
        <v>6589</v>
      </c>
      <c r="G17" s="30">
        <v>3420</v>
      </c>
    </row>
    <row r="18" spans="1:7">
      <c r="A18" s="91" t="s">
        <v>192</v>
      </c>
      <c r="B18" s="91" t="s">
        <v>57</v>
      </c>
      <c r="C18" s="92">
        <v>360</v>
      </c>
      <c r="D18">
        <v>14</v>
      </c>
      <c r="E18" s="30">
        <v>540</v>
      </c>
      <c r="F18" s="30">
        <v>3165</v>
      </c>
      <c r="G18" s="30">
        <v>3249</v>
      </c>
    </row>
    <row r="19" spans="1:7">
      <c r="A19" s="91" t="s">
        <v>193</v>
      </c>
      <c r="B19" s="91" t="s">
        <v>65</v>
      </c>
      <c r="C19" s="92">
        <v>394</v>
      </c>
      <c r="D19">
        <v>11</v>
      </c>
      <c r="E19" s="30">
        <v>348</v>
      </c>
      <c r="F19" s="30">
        <v>2012</v>
      </c>
      <c r="G19" s="30">
        <v>1425</v>
      </c>
    </row>
    <row r="20" spans="1:7" s="77" customFormat="1">
      <c r="A20" s="91" t="s">
        <v>194</v>
      </c>
      <c r="B20" s="91" t="s">
        <v>195</v>
      </c>
      <c r="C20" s="92">
        <v>407</v>
      </c>
      <c r="D20" s="77">
        <v>20</v>
      </c>
      <c r="E20" s="94">
        <v>2400</v>
      </c>
      <c r="F20" s="94">
        <v>5031</v>
      </c>
      <c r="G20" s="94">
        <v>6368</v>
      </c>
    </row>
    <row r="21" spans="1:7" s="13" customFormat="1">
      <c r="A21" s="95" t="s">
        <v>196</v>
      </c>
      <c r="B21" s="95" t="s">
        <v>65</v>
      </c>
      <c r="C21" s="96">
        <v>408</v>
      </c>
      <c r="D21" s="13">
        <v>9</v>
      </c>
      <c r="E21" s="68">
        <v>600</v>
      </c>
      <c r="F21" s="68">
        <v>2369</v>
      </c>
      <c r="G21" s="68">
        <v>2431</v>
      </c>
    </row>
    <row r="22" spans="1:7">
      <c r="A22" s="91" t="s">
        <v>197</v>
      </c>
      <c r="B22" s="91" t="s">
        <v>51</v>
      </c>
      <c r="C22" s="92">
        <v>447</v>
      </c>
      <c r="D22">
        <v>30</v>
      </c>
      <c r="E22" s="30">
        <v>2560</v>
      </c>
      <c r="F22" s="30">
        <v>8477</v>
      </c>
      <c r="G22" s="30">
        <v>7955</v>
      </c>
    </row>
    <row r="23" spans="1:7">
      <c r="A23" s="91" t="s">
        <v>198</v>
      </c>
      <c r="B23" s="91" t="s">
        <v>38</v>
      </c>
      <c r="C23" s="92">
        <v>474</v>
      </c>
      <c r="D23">
        <v>20</v>
      </c>
      <c r="E23" s="98" t="s">
        <v>181</v>
      </c>
      <c r="F23" s="30">
        <v>8667</v>
      </c>
      <c r="G23" s="30">
        <v>10792</v>
      </c>
    </row>
    <row r="24" spans="1:7" s="77" customFormat="1">
      <c r="A24" s="91" t="s">
        <v>199</v>
      </c>
      <c r="B24" s="91" t="s">
        <v>57</v>
      </c>
      <c r="C24" s="92">
        <v>481</v>
      </c>
      <c r="D24" s="77">
        <v>16</v>
      </c>
      <c r="E24" s="94">
        <v>1200</v>
      </c>
      <c r="F24" s="94">
        <v>1892</v>
      </c>
      <c r="G24" s="94">
        <v>2125</v>
      </c>
    </row>
    <row r="25" spans="1:7">
      <c r="A25" s="91" t="s">
        <v>200</v>
      </c>
      <c r="B25" s="91" t="s">
        <v>62</v>
      </c>
      <c r="C25" s="92">
        <v>488</v>
      </c>
      <c r="D25">
        <v>45</v>
      </c>
      <c r="E25" s="30">
        <v>2613</v>
      </c>
      <c r="F25" s="30">
        <v>10240</v>
      </c>
      <c r="G25" s="30">
        <v>9652</v>
      </c>
    </row>
    <row r="26" spans="1:7">
      <c r="A26" s="91" t="s">
        <v>201</v>
      </c>
      <c r="B26" s="91" t="s">
        <v>29</v>
      </c>
      <c r="C26" s="92">
        <v>494</v>
      </c>
      <c r="D26">
        <v>20</v>
      </c>
      <c r="E26" s="30">
        <v>1050</v>
      </c>
      <c r="F26" s="30">
        <v>1956</v>
      </c>
      <c r="G26" s="30">
        <v>2310</v>
      </c>
    </row>
    <row r="27" spans="1:7" s="13" customFormat="1">
      <c r="A27" s="95" t="s">
        <v>202</v>
      </c>
      <c r="B27" s="95" t="s">
        <v>48</v>
      </c>
      <c r="C27" s="96">
        <v>498</v>
      </c>
      <c r="D27" s="13">
        <v>12</v>
      </c>
      <c r="E27" s="68">
        <v>1560</v>
      </c>
      <c r="F27" s="68">
        <v>499</v>
      </c>
      <c r="G27" s="13">
        <v>627</v>
      </c>
    </row>
    <row r="28" spans="1:7" s="77" customFormat="1">
      <c r="A28" s="91" t="s">
        <v>203</v>
      </c>
      <c r="B28" s="91" t="s">
        <v>51</v>
      </c>
      <c r="C28" s="92">
        <v>519</v>
      </c>
      <c r="D28" s="77">
        <v>36</v>
      </c>
      <c r="E28" s="94">
        <v>4400</v>
      </c>
      <c r="F28" s="94">
        <v>40655</v>
      </c>
      <c r="G28" s="94">
        <v>40180</v>
      </c>
    </row>
    <row r="29" spans="1:7">
      <c r="A29" s="91" t="s">
        <v>204</v>
      </c>
      <c r="B29" s="91" t="s">
        <v>21</v>
      </c>
      <c r="C29" s="92">
        <v>529</v>
      </c>
      <c r="D29">
        <v>15</v>
      </c>
      <c r="E29" s="98" t="s">
        <v>181</v>
      </c>
      <c r="F29" s="30">
        <v>670</v>
      </c>
      <c r="G29">
        <v>656</v>
      </c>
    </row>
    <row r="30" spans="1:7">
      <c r="A30" s="91" t="s">
        <v>205</v>
      </c>
      <c r="B30" s="91" t="s">
        <v>49</v>
      </c>
      <c r="C30" s="92">
        <v>548</v>
      </c>
      <c r="D30">
        <v>20</v>
      </c>
      <c r="E30" s="30">
        <v>2500</v>
      </c>
      <c r="F30" s="30">
        <v>3070</v>
      </c>
      <c r="G30" s="30">
        <v>4402</v>
      </c>
    </row>
    <row r="31" spans="1:7">
      <c r="A31" s="91" t="s">
        <v>206</v>
      </c>
      <c r="B31" s="91" t="s">
        <v>59</v>
      </c>
      <c r="C31" s="92">
        <v>553</v>
      </c>
      <c r="D31">
        <v>20</v>
      </c>
      <c r="E31" s="30">
        <v>760</v>
      </c>
      <c r="F31" s="30">
        <v>1993</v>
      </c>
      <c r="G31" s="30">
        <v>2013</v>
      </c>
    </row>
    <row r="32" spans="1:7" s="77" customFormat="1">
      <c r="A32" s="91" t="s">
        <v>207</v>
      </c>
      <c r="B32" s="91" t="s">
        <v>52</v>
      </c>
      <c r="C32" s="92">
        <v>555</v>
      </c>
      <c r="D32" s="77">
        <v>12</v>
      </c>
      <c r="E32" s="94">
        <v>1072</v>
      </c>
      <c r="F32" s="94">
        <v>2268</v>
      </c>
      <c r="G32" s="94">
        <v>2577</v>
      </c>
    </row>
    <row r="33" spans="1:7" s="13" customFormat="1">
      <c r="A33" s="95" t="s">
        <v>208</v>
      </c>
      <c r="B33" s="95" t="s">
        <v>22</v>
      </c>
      <c r="C33" s="96">
        <v>562</v>
      </c>
      <c r="D33" s="13">
        <v>15</v>
      </c>
      <c r="E33" s="68">
        <v>900</v>
      </c>
      <c r="F33" s="68">
        <v>2637</v>
      </c>
      <c r="G33" s="68">
        <v>2817</v>
      </c>
    </row>
    <row r="34" spans="1:7">
      <c r="A34" s="91" t="s">
        <v>209</v>
      </c>
      <c r="B34" s="91" t="s">
        <v>53</v>
      </c>
      <c r="C34" s="92">
        <v>563</v>
      </c>
      <c r="D34">
        <v>20</v>
      </c>
      <c r="E34" s="30">
        <v>720</v>
      </c>
      <c r="F34" s="30">
        <v>886</v>
      </c>
      <c r="G34">
        <v>963</v>
      </c>
    </row>
    <row r="35" spans="1:7">
      <c r="A35" s="91" t="s">
        <v>210</v>
      </c>
      <c r="B35" s="91" t="s">
        <v>17</v>
      </c>
      <c r="C35" s="92">
        <v>565</v>
      </c>
      <c r="D35">
        <v>40</v>
      </c>
      <c r="E35" s="30">
        <v>300</v>
      </c>
      <c r="F35" s="30">
        <v>14144</v>
      </c>
      <c r="G35" s="30">
        <v>14333</v>
      </c>
    </row>
    <row r="36" spans="1:7" s="77" customFormat="1">
      <c r="A36" s="91" t="s">
        <v>211</v>
      </c>
      <c r="B36" s="91" t="s">
        <v>17</v>
      </c>
      <c r="C36" s="92">
        <v>577</v>
      </c>
      <c r="D36" s="77">
        <v>40</v>
      </c>
      <c r="E36" s="94">
        <v>1000</v>
      </c>
      <c r="F36" s="94">
        <v>30500</v>
      </c>
      <c r="G36" s="94">
        <v>33462</v>
      </c>
    </row>
    <row r="37" spans="1:7">
      <c r="A37" s="91" t="s">
        <v>212</v>
      </c>
      <c r="B37" s="91" t="s">
        <v>24</v>
      </c>
      <c r="C37" s="92">
        <v>586</v>
      </c>
      <c r="D37">
        <v>24</v>
      </c>
      <c r="E37" s="30">
        <v>1500</v>
      </c>
      <c r="F37" s="30">
        <v>3908</v>
      </c>
      <c r="G37" s="30">
        <v>3408</v>
      </c>
    </row>
    <row r="38" spans="1:7">
      <c r="A38" s="91" t="s">
        <v>213</v>
      </c>
      <c r="B38" s="91" t="s">
        <v>52</v>
      </c>
      <c r="C38" s="92">
        <v>603</v>
      </c>
      <c r="D38">
        <v>12</v>
      </c>
      <c r="E38" s="30">
        <v>1540</v>
      </c>
      <c r="F38" s="30">
        <v>1766</v>
      </c>
      <c r="G38" s="30">
        <v>2077</v>
      </c>
    </row>
    <row r="39" spans="1:7" s="13" customFormat="1">
      <c r="A39" s="95" t="s">
        <v>214</v>
      </c>
      <c r="B39" s="95" t="s">
        <v>36</v>
      </c>
      <c r="C39" s="96">
        <v>611</v>
      </c>
      <c r="D39" s="13">
        <v>8</v>
      </c>
      <c r="E39" s="68">
        <v>800</v>
      </c>
      <c r="F39" s="68">
        <v>2099</v>
      </c>
      <c r="G39" s="68">
        <v>1038</v>
      </c>
    </row>
    <row r="40" spans="1:7" s="77" customFormat="1">
      <c r="A40" s="91" t="s">
        <v>215</v>
      </c>
      <c r="B40" s="91" t="s">
        <v>69</v>
      </c>
      <c r="C40" s="92">
        <v>629</v>
      </c>
      <c r="D40" s="77">
        <v>49</v>
      </c>
      <c r="E40" s="94">
        <v>1679</v>
      </c>
      <c r="F40" s="94">
        <v>4753</v>
      </c>
      <c r="G40" s="94">
        <v>3344</v>
      </c>
    </row>
    <row r="41" spans="1:7">
      <c r="A41" s="91" t="s">
        <v>216</v>
      </c>
      <c r="B41" s="91" t="s">
        <v>28</v>
      </c>
      <c r="C41" s="92">
        <v>632</v>
      </c>
      <c r="D41">
        <v>9</v>
      </c>
      <c r="E41" s="30">
        <v>750</v>
      </c>
      <c r="F41" s="30">
        <v>1214</v>
      </c>
      <c r="G41" s="30">
        <v>1009</v>
      </c>
    </row>
    <row r="42" spans="1:7">
      <c r="A42" s="91" t="s">
        <v>217</v>
      </c>
      <c r="B42" s="91" t="s">
        <v>36</v>
      </c>
      <c r="C42" s="92">
        <v>633</v>
      </c>
      <c r="D42">
        <v>8</v>
      </c>
      <c r="E42" s="30">
        <v>400</v>
      </c>
      <c r="F42" s="30">
        <v>1555</v>
      </c>
      <c r="G42" s="30">
        <v>5521</v>
      </c>
    </row>
    <row r="43" spans="1:7">
      <c r="A43" s="91" t="s">
        <v>218</v>
      </c>
      <c r="B43" s="91" t="s">
        <v>57</v>
      </c>
      <c r="C43" s="92">
        <v>633</v>
      </c>
      <c r="D43">
        <v>30</v>
      </c>
      <c r="E43" s="30">
        <v>2880</v>
      </c>
      <c r="F43" s="30">
        <v>22101</v>
      </c>
      <c r="G43" s="30">
        <v>22618</v>
      </c>
    </row>
    <row r="44" spans="1:7">
      <c r="A44" s="91" t="s">
        <v>219</v>
      </c>
      <c r="B44" s="91" t="s">
        <v>38</v>
      </c>
      <c r="C44" s="92">
        <v>651</v>
      </c>
      <c r="D44" s="77">
        <v>9</v>
      </c>
      <c r="E44" s="93" t="s">
        <v>181</v>
      </c>
      <c r="F44" s="94">
        <v>489</v>
      </c>
      <c r="G44" s="77">
        <v>628</v>
      </c>
    </row>
    <row r="45" spans="1:7">
      <c r="A45" s="91"/>
      <c r="B45" s="91"/>
      <c r="C45" s="92"/>
      <c r="F45" s="30"/>
      <c r="G45" s="30"/>
    </row>
    <row r="46" spans="1:7">
      <c r="A46" s="99" t="s">
        <v>220</v>
      </c>
      <c r="B46" s="91"/>
      <c r="C46" s="92"/>
      <c r="F46" s="30"/>
      <c r="G46" s="30"/>
    </row>
    <row r="47" spans="1:7" s="77" customFormat="1">
      <c r="A47" s="99" t="s">
        <v>221</v>
      </c>
    </row>
    <row r="48" spans="1:7">
      <c r="A48" s="91" t="s">
        <v>222</v>
      </c>
      <c r="B48" s="91" t="s">
        <v>48</v>
      </c>
      <c r="C48" s="92">
        <v>655</v>
      </c>
      <c r="D48">
        <v>12</v>
      </c>
      <c r="E48" s="30">
        <v>936</v>
      </c>
      <c r="F48" s="30">
        <v>912</v>
      </c>
      <c r="G48" s="30">
        <v>1126</v>
      </c>
    </row>
    <row r="49" spans="1:7">
      <c r="A49" s="91" t="s">
        <v>223</v>
      </c>
      <c r="B49" s="91" t="s">
        <v>36</v>
      </c>
      <c r="C49" s="92">
        <v>664</v>
      </c>
      <c r="D49">
        <v>8</v>
      </c>
      <c r="E49" s="30">
        <v>400</v>
      </c>
      <c r="F49" s="30">
        <v>2301</v>
      </c>
      <c r="G49" s="30">
        <v>2552</v>
      </c>
    </row>
    <row r="50" spans="1:7">
      <c r="A50" s="91" t="s">
        <v>224</v>
      </c>
      <c r="B50" s="91" t="s">
        <v>69</v>
      </c>
      <c r="C50" s="92">
        <v>664</v>
      </c>
      <c r="D50">
        <v>20</v>
      </c>
      <c r="E50" s="30">
        <v>900</v>
      </c>
      <c r="F50" s="30">
        <v>9751</v>
      </c>
      <c r="G50" s="30">
        <v>9433</v>
      </c>
    </row>
    <row r="51" spans="1:7" s="77" customFormat="1">
      <c r="A51" s="91" t="s">
        <v>225</v>
      </c>
      <c r="B51" s="91" t="s">
        <v>63</v>
      </c>
      <c r="C51" s="92">
        <v>670</v>
      </c>
      <c r="D51" s="77">
        <v>10</v>
      </c>
      <c r="E51" s="94">
        <v>1200</v>
      </c>
      <c r="F51" s="94">
        <v>1908</v>
      </c>
      <c r="G51" s="94">
        <v>1747</v>
      </c>
    </row>
    <row r="52" spans="1:7">
      <c r="A52" s="91" t="s">
        <v>226</v>
      </c>
      <c r="B52" s="91" t="s">
        <v>32</v>
      </c>
      <c r="C52" s="92">
        <v>696</v>
      </c>
      <c r="D52">
        <v>8</v>
      </c>
      <c r="E52" s="30">
        <v>140</v>
      </c>
      <c r="F52" s="30">
        <v>591</v>
      </c>
      <c r="G52">
        <v>545</v>
      </c>
    </row>
    <row r="53" spans="1:7" s="13" customFormat="1">
      <c r="A53" s="95" t="s">
        <v>227</v>
      </c>
      <c r="B53" s="95" t="s">
        <v>29</v>
      </c>
      <c r="C53" s="96">
        <v>706</v>
      </c>
      <c r="D53" s="13">
        <v>20</v>
      </c>
      <c r="E53" s="68">
        <v>750</v>
      </c>
      <c r="F53" s="68">
        <v>1695</v>
      </c>
      <c r="G53" s="68">
        <v>3105</v>
      </c>
    </row>
    <row r="54" spans="1:7">
      <c r="A54" s="91" t="s">
        <v>228</v>
      </c>
      <c r="B54" s="91" t="s">
        <v>52</v>
      </c>
      <c r="C54" s="92">
        <v>715</v>
      </c>
      <c r="D54">
        <v>15</v>
      </c>
      <c r="E54" s="30">
        <v>3394</v>
      </c>
      <c r="F54" s="30">
        <v>722</v>
      </c>
      <c r="G54">
        <v>713</v>
      </c>
    </row>
    <row r="55" spans="1:7">
      <c r="A55" s="91" t="s">
        <v>229</v>
      </c>
      <c r="B55" s="91" t="s">
        <v>59</v>
      </c>
      <c r="C55" s="92">
        <v>720</v>
      </c>
      <c r="D55">
        <v>30</v>
      </c>
      <c r="E55" s="30">
        <v>965</v>
      </c>
      <c r="F55" s="30">
        <v>2448</v>
      </c>
      <c r="G55" s="30">
        <v>1013</v>
      </c>
    </row>
    <row r="56" spans="1:7" s="77" customFormat="1">
      <c r="A56" s="91" t="s">
        <v>230</v>
      </c>
      <c r="B56" s="91" t="s">
        <v>62</v>
      </c>
      <c r="C56" s="92">
        <v>746</v>
      </c>
      <c r="D56" s="77">
        <v>20</v>
      </c>
      <c r="E56" s="94">
        <v>2000</v>
      </c>
      <c r="F56" s="94">
        <v>3945</v>
      </c>
      <c r="G56" s="94">
        <v>3484</v>
      </c>
    </row>
    <row r="57" spans="1:7">
      <c r="A57" s="91" t="s">
        <v>231</v>
      </c>
      <c r="B57" s="91" t="s">
        <v>63</v>
      </c>
      <c r="C57" s="92">
        <v>754</v>
      </c>
      <c r="D57">
        <v>24</v>
      </c>
      <c r="E57" s="30">
        <v>2354</v>
      </c>
      <c r="F57" s="30">
        <v>6376</v>
      </c>
      <c r="G57" s="30">
        <v>5872</v>
      </c>
    </row>
    <row r="58" spans="1:7">
      <c r="A58" s="91" t="s">
        <v>232</v>
      </c>
      <c r="B58" s="91" t="s">
        <v>20</v>
      </c>
      <c r="C58" s="92">
        <v>768</v>
      </c>
      <c r="D58">
        <v>20</v>
      </c>
      <c r="E58" s="30">
        <v>2835</v>
      </c>
      <c r="F58" s="30">
        <v>7281</v>
      </c>
      <c r="G58" s="30">
        <v>6134</v>
      </c>
    </row>
    <row r="59" spans="1:7" s="13" customFormat="1">
      <c r="A59" s="95" t="s">
        <v>233</v>
      </c>
      <c r="B59" s="95" t="s">
        <v>50</v>
      </c>
      <c r="C59" s="96">
        <v>789</v>
      </c>
      <c r="D59" s="13">
        <v>19</v>
      </c>
      <c r="E59" s="68">
        <v>255</v>
      </c>
      <c r="F59" s="68">
        <v>1389</v>
      </c>
      <c r="G59" s="68">
        <v>1413</v>
      </c>
    </row>
    <row r="60" spans="1:7" s="77" customFormat="1">
      <c r="A60" s="91" t="s">
        <v>234</v>
      </c>
      <c r="B60" s="91" t="s">
        <v>177</v>
      </c>
      <c r="C60" s="92">
        <v>803</v>
      </c>
      <c r="D60" s="77">
        <v>36</v>
      </c>
      <c r="E60" s="94">
        <v>5500</v>
      </c>
      <c r="F60" s="94">
        <v>13438</v>
      </c>
      <c r="G60" s="94">
        <v>11299</v>
      </c>
    </row>
    <row r="61" spans="1:7">
      <c r="A61" s="91" t="s">
        <v>235</v>
      </c>
      <c r="B61" s="91" t="s">
        <v>62</v>
      </c>
      <c r="C61" s="92">
        <v>830</v>
      </c>
      <c r="D61">
        <v>20</v>
      </c>
      <c r="E61" s="30">
        <v>2200</v>
      </c>
      <c r="F61" s="30">
        <v>4781</v>
      </c>
      <c r="G61" s="30">
        <v>5124</v>
      </c>
    </row>
    <row r="62" spans="1:7">
      <c r="A62" s="91" t="s">
        <v>236</v>
      </c>
      <c r="B62" s="91" t="s">
        <v>38</v>
      </c>
      <c r="C62" s="92">
        <v>840</v>
      </c>
      <c r="D62">
        <v>24</v>
      </c>
      <c r="E62" s="98" t="s">
        <v>181</v>
      </c>
      <c r="F62" s="30">
        <v>4340</v>
      </c>
      <c r="G62" s="30">
        <v>4482</v>
      </c>
    </row>
    <row r="63" spans="1:7">
      <c r="A63" s="91" t="s">
        <v>237</v>
      </c>
      <c r="B63" s="91" t="s">
        <v>18</v>
      </c>
      <c r="C63" s="92">
        <v>840</v>
      </c>
      <c r="D63">
        <v>26</v>
      </c>
      <c r="E63" s="98" t="s">
        <v>181</v>
      </c>
      <c r="F63" s="30">
        <v>8212</v>
      </c>
      <c r="G63" s="30">
        <v>9116</v>
      </c>
    </row>
    <row r="64" spans="1:7" s="77" customFormat="1">
      <c r="A64" s="91" t="s">
        <v>238</v>
      </c>
      <c r="B64" s="91" t="s">
        <v>52</v>
      </c>
      <c r="C64" s="92">
        <v>893</v>
      </c>
      <c r="D64" s="77">
        <v>20</v>
      </c>
      <c r="E64" s="94">
        <v>1620</v>
      </c>
      <c r="F64" s="94">
        <v>3363</v>
      </c>
      <c r="G64" s="94">
        <v>5203</v>
      </c>
    </row>
    <row r="65" spans="1:7" s="13" customFormat="1">
      <c r="A65" s="95" t="s">
        <v>239</v>
      </c>
      <c r="B65" s="95" t="s">
        <v>18</v>
      </c>
      <c r="C65" s="96">
        <v>907</v>
      </c>
      <c r="D65" s="13">
        <v>40</v>
      </c>
      <c r="E65" s="97" t="s">
        <v>181</v>
      </c>
      <c r="F65" s="68">
        <v>12045</v>
      </c>
      <c r="G65" s="68">
        <v>11936</v>
      </c>
    </row>
    <row r="66" spans="1:7">
      <c r="A66" s="91" t="s">
        <v>240</v>
      </c>
      <c r="B66" s="91" t="s">
        <v>66</v>
      </c>
      <c r="C66" s="92">
        <v>916</v>
      </c>
      <c r="D66">
        <v>28</v>
      </c>
      <c r="E66" s="30">
        <v>2856</v>
      </c>
      <c r="F66" s="30">
        <v>11818</v>
      </c>
      <c r="G66" s="30">
        <v>2856</v>
      </c>
    </row>
    <row r="67" spans="1:7">
      <c r="A67" s="91" t="s">
        <v>241</v>
      </c>
      <c r="B67" s="91" t="s">
        <v>24</v>
      </c>
      <c r="C67" s="92">
        <v>930</v>
      </c>
      <c r="D67">
        <v>29</v>
      </c>
      <c r="E67" s="30">
        <v>1886</v>
      </c>
      <c r="F67" s="30">
        <v>7368</v>
      </c>
      <c r="G67" s="30">
        <v>6452</v>
      </c>
    </row>
    <row r="68" spans="1:7" s="77" customFormat="1">
      <c r="A68" s="91" t="s">
        <v>242</v>
      </c>
      <c r="B68" s="91" t="s">
        <v>69</v>
      </c>
      <c r="C68" s="92">
        <v>966</v>
      </c>
      <c r="D68" s="77">
        <v>20</v>
      </c>
      <c r="E68" s="94">
        <v>540</v>
      </c>
      <c r="F68" s="94">
        <v>3462</v>
      </c>
      <c r="G68" s="94">
        <v>4586</v>
      </c>
    </row>
    <row r="69" spans="1:7">
      <c r="A69" s="91" t="s">
        <v>243</v>
      </c>
      <c r="B69" s="91" t="s">
        <v>28</v>
      </c>
      <c r="C69" s="92">
        <v>972</v>
      </c>
      <c r="D69">
        <v>34</v>
      </c>
      <c r="E69" s="30">
        <v>4672</v>
      </c>
      <c r="F69" s="30">
        <v>6750</v>
      </c>
      <c r="G69" s="30">
        <v>7689</v>
      </c>
    </row>
    <row r="70" spans="1:7">
      <c r="A70" s="91" t="s">
        <v>244</v>
      </c>
      <c r="B70" s="91" t="s">
        <v>52</v>
      </c>
      <c r="C70" s="92">
        <v>977</v>
      </c>
      <c r="D70">
        <v>20</v>
      </c>
      <c r="E70" s="30">
        <v>3500</v>
      </c>
      <c r="F70" s="30">
        <v>3170</v>
      </c>
      <c r="G70" s="30">
        <v>3016</v>
      </c>
    </row>
    <row r="71" spans="1:7" s="13" customFormat="1">
      <c r="A71" s="95" t="s">
        <v>245</v>
      </c>
      <c r="B71" s="95" t="s">
        <v>68</v>
      </c>
      <c r="C71" s="96">
        <v>985</v>
      </c>
      <c r="D71" s="13">
        <v>56</v>
      </c>
      <c r="E71" s="68">
        <v>7302</v>
      </c>
      <c r="F71" s="68">
        <v>95759</v>
      </c>
      <c r="G71" s="68">
        <v>80563</v>
      </c>
    </row>
    <row r="72" spans="1:7" s="77" customFormat="1">
      <c r="A72" s="91" t="s">
        <v>246</v>
      </c>
      <c r="B72" s="91" t="s">
        <v>42</v>
      </c>
      <c r="C72" s="92">
        <v>1005</v>
      </c>
      <c r="D72" s="77">
        <v>46</v>
      </c>
      <c r="E72" s="94">
        <v>3500</v>
      </c>
      <c r="F72" s="94">
        <v>17229</v>
      </c>
      <c r="G72" s="94">
        <v>23520</v>
      </c>
    </row>
    <row r="73" spans="1:7">
      <c r="A73" s="91" t="s">
        <v>247</v>
      </c>
      <c r="B73" s="91" t="s">
        <v>48</v>
      </c>
      <c r="C73" s="92">
        <v>1015</v>
      </c>
      <c r="D73">
        <v>20</v>
      </c>
      <c r="E73" s="30">
        <v>2760</v>
      </c>
      <c r="F73" s="30">
        <v>4308</v>
      </c>
      <c r="G73" s="30">
        <v>4382</v>
      </c>
    </row>
    <row r="74" spans="1:7">
      <c r="A74" s="91" t="s">
        <v>248</v>
      </c>
      <c r="B74" s="91" t="s">
        <v>52</v>
      </c>
      <c r="C74" s="92">
        <v>1026</v>
      </c>
      <c r="D74">
        <v>31</v>
      </c>
      <c r="E74" s="30">
        <v>2700</v>
      </c>
      <c r="F74" s="30">
        <v>7289</v>
      </c>
      <c r="G74" s="30">
        <v>8591</v>
      </c>
    </row>
    <row r="75" spans="1:7">
      <c r="A75" s="91" t="s">
        <v>249</v>
      </c>
      <c r="B75" s="91" t="s">
        <v>63</v>
      </c>
      <c r="C75" s="92">
        <v>1034</v>
      </c>
      <c r="D75">
        <v>30</v>
      </c>
      <c r="E75" s="30">
        <v>1800</v>
      </c>
      <c r="F75" s="30">
        <v>5757</v>
      </c>
      <c r="G75" s="30">
        <v>2638</v>
      </c>
    </row>
    <row r="76" spans="1:7" s="77" customFormat="1">
      <c r="A76" s="91" t="s">
        <v>250</v>
      </c>
      <c r="B76" s="91" t="s">
        <v>51</v>
      </c>
      <c r="C76" s="92">
        <v>1037</v>
      </c>
      <c r="D76" s="77">
        <v>40</v>
      </c>
      <c r="E76" s="94">
        <v>924</v>
      </c>
      <c r="F76" s="94">
        <v>2350</v>
      </c>
      <c r="G76" s="94">
        <v>2411</v>
      </c>
    </row>
    <row r="77" spans="1:7" s="13" customFormat="1">
      <c r="A77" s="95" t="s">
        <v>251</v>
      </c>
      <c r="B77" s="95" t="s">
        <v>52</v>
      </c>
      <c r="C77" s="96">
        <v>1038</v>
      </c>
      <c r="D77" s="13">
        <v>53</v>
      </c>
      <c r="E77" s="68">
        <v>4400</v>
      </c>
      <c r="F77" s="68">
        <v>9887</v>
      </c>
      <c r="G77" s="68">
        <v>13183</v>
      </c>
    </row>
    <row r="78" spans="1:7">
      <c r="A78" s="91" t="s">
        <v>252</v>
      </c>
      <c r="B78" s="91" t="s">
        <v>49</v>
      </c>
      <c r="C78" s="92">
        <v>1065</v>
      </c>
      <c r="D78">
        <v>30</v>
      </c>
      <c r="E78" s="30">
        <v>1970</v>
      </c>
      <c r="F78" s="30">
        <v>3793</v>
      </c>
      <c r="G78" s="30">
        <v>5508</v>
      </c>
    </row>
    <row r="79" spans="1:7">
      <c r="A79" s="91" t="s">
        <v>253</v>
      </c>
      <c r="B79" s="91" t="s">
        <v>57</v>
      </c>
      <c r="C79" s="92">
        <v>1073</v>
      </c>
      <c r="D79">
        <v>30</v>
      </c>
      <c r="E79" s="30">
        <v>4560</v>
      </c>
      <c r="F79" s="30">
        <v>6287</v>
      </c>
      <c r="G79" s="30">
        <v>6305</v>
      </c>
    </row>
    <row r="80" spans="1:7" s="77" customFormat="1">
      <c r="A80" s="91" t="s">
        <v>254</v>
      </c>
      <c r="B80" s="91" t="s">
        <v>66</v>
      </c>
      <c r="C80" s="92">
        <v>1132</v>
      </c>
      <c r="D80" s="77">
        <v>48.5</v>
      </c>
      <c r="E80" s="94">
        <v>13320</v>
      </c>
      <c r="F80" s="94">
        <v>47369</v>
      </c>
      <c r="G80" s="94">
        <v>43318</v>
      </c>
    </row>
    <row r="81" spans="1:7">
      <c r="A81" s="91" t="s">
        <v>255</v>
      </c>
      <c r="B81" s="91" t="s">
        <v>38</v>
      </c>
      <c r="C81" s="92">
        <v>1149</v>
      </c>
      <c r="D81">
        <v>20</v>
      </c>
      <c r="E81" s="98" t="s">
        <v>181</v>
      </c>
      <c r="F81" s="30">
        <v>2033</v>
      </c>
      <c r="G81" s="30">
        <v>2346</v>
      </c>
    </row>
    <row r="82" spans="1:7">
      <c r="A82" s="91" t="s">
        <v>256</v>
      </c>
      <c r="B82" s="91" t="s">
        <v>32</v>
      </c>
      <c r="C82" s="92">
        <v>1153</v>
      </c>
      <c r="D82">
        <v>20</v>
      </c>
      <c r="E82" s="30">
        <v>1800</v>
      </c>
      <c r="F82" s="30">
        <v>3659</v>
      </c>
      <c r="G82" s="30">
        <v>4172</v>
      </c>
    </row>
    <row r="83" spans="1:7" s="13" customFormat="1">
      <c r="A83" s="95" t="s">
        <v>257</v>
      </c>
      <c r="B83" s="95" t="s">
        <v>185</v>
      </c>
      <c r="C83" s="96">
        <v>1158</v>
      </c>
      <c r="D83" s="13">
        <v>44.5</v>
      </c>
      <c r="E83" s="68">
        <v>3496</v>
      </c>
      <c r="F83" s="68">
        <v>18396</v>
      </c>
      <c r="G83" s="68">
        <v>17306</v>
      </c>
    </row>
    <row r="84" spans="1:7" s="77" customFormat="1">
      <c r="A84" s="91" t="s">
        <v>258</v>
      </c>
      <c r="B84" s="91" t="s">
        <v>22</v>
      </c>
      <c r="C84" s="92">
        <v>1182</v>
      </c>
      <c r="D84" s="77">
        <v>15</v>
      </c>
      <c r="E84" s="94">
        <v>900</v>
      </c>
      <c r="F84" s="94">
        <v>895</v>
      </c>
      <c r="G84" s="94">
        <v>2067</v>
      </c>
    </row>
    <row r="85" spans="1:7">
      <c r="A85" s="91" t="s">
        <v>259</v>
      </c>
      <c r="B85" s="91" t="s">
        <v>260</v>
      </c>
      <c r="C85" s="92">
        <v>1192</v>
      </c>
      <c r="D85">
        <v>43.5</v>
      </c>
      <c r="E85" s="98" t="s">
        <v>181</v>
      </c>
      <c r="F85" s="30">
        <v>4330</v>
      </c>
      <c r="G85" s="100" t="s">
        <v>181</v>
      </c>
    </row>
    <row r="86" spans="1:7">
      <c r="A86" s="91" t="s">
        <v>261</v>
      </c>
      <c r="B86" s="91" t="s">
        <v>62</v>
      </c>
      <c r="C86" s="92">
        <v>1252</v>
      </c>
      <c r="D86">
        <v>20</v>
      </c>
      <c r="E86" s="30">
        <v>1860</v>
      </c>
      <c r="F86" s="30">
        <v>1620</v>
      </c>
      <c r="G86" s="30">
        <v>1792</v>
      </c>
    </row>
    <row r="87" spans="1:7">
      <c r="A87" s="91" t="s">
        <v>262</v>
      </c>
      <c r="B87" s="91" t="s">
        <v>65</v>
      </c>
      <c r="C87" s="92">
        <v>1255</v>
      </c>
      <c r="D87">
        <v>38</v>
      </c>
      <c r="E87" s="30">
        <v>3700</v>
      </c>
      <c r="F87" s="30">
        <v>15042</v>
      </c>
      <c r="G87" s="30">
        <v>14360</v>
      </c>
    </row>
    <row r="88" spans="1:7">
      <c r="A88" s="91" t="s">
        <v>263</v>
      </c>
      <c r="B88" s="91" t="s">
        <v>66</v>
      </c>
      <c r="C88" s="92">
        <v>1310</v>
      </c>
      <c r="D88" s="77">
        <v>34</v>
      </c>
      <c r="E88" s="94">
        <v>4800</v>
      </c>
      <c r="F88" s="94">
        <v>24975</v>
      </c>
      <c r="G88" s="94">
        <v>20933</v>
      </c>
    </row>
    <row r="90" spans="1:7">
      <c r="A90" s="99" t="s">
        <v>220</v>
      </c>
      <c r="B90" s="91"/>
    </row>
    <row r="91" spans="1:7" s="77" customFormat="1">
      <c r="A91" s="99" t="s">
        <v>221</v>
      </c>
    </row>
    <row r="92" spans="1:7">
      <c r="A92" s="91" t="s">
        <v>264</v>
      </c>
      <c r="B92" s="91" t="s">
        <v>62</v>
      </c>
      <c r="C92" s="92">
        <v>1325</v>
      </c>
      <c r="D92">
        <v>31</v>
      </c>
      <c r="E92" s="30">
        <v>630</v>
      </c>
      <c r="F92" s="30">
        <v>4371</v>
      </c>
      <c r="G92" s="30">
        <v>5099</v>
      </c>
    </row>
    <row r="93" spans="1:7">
      <c r="A93" s="91" t="s">
        <v>265</v>
      </c>
      <c r="B93" s="91" t="s">
        <v>65</v>
      </c>
      <c r="C93" s="92">
        <v>1341</v>
      </c>
      <c r="D93">
        <v>38</v>
      </c>
      <c r="E93" s="30">
        <v>15487</v>
      </c>
      <c r="F93" s="30">
        <v>13241</v>
      </c>
      <c r="G93" s="30">
        <v>15487</v>
      </c>
    </row>
    <row r="94" spans="1:7">
      <c r="A94" s="91" t="s">
        <v>266</v>
      </c>
      <c r="B94" s="91" t="s">
        <v>69</v>
      </c>
      <c r="C94" s="92">
        <v>1347</v>
      </c>
      <c r="D94">
        <v>49</v>
      </c>
      <c r="E94" s="30">
        <v>3022</v>
      </c>
      <c r="F94" s="30">
        <v>1342</v>
      </c>
      <c r="G94" s="30">
        <v>1942</v>
      </c>
    </row>
    <row r="95" spans="1:7" s="77" customFormat="1">
      <c r="A95" s="91" t="s">
        <v>267</v>
      </c>
      <c r="B95" s="91" t="s">
        <v>23</v>
      </c>
      <c r="C95" s="92">
        <v>1364</v>
      </c>
      <c r="D95" s="77">
        <v>18</v>
      </c>
      <c r="E95" s="94">
        <v>2552</v>
      </c>
      <c r="F95" s="94">
        <v>3623</v>
      </c>
      <c r="G95" s="94">
        <v>3741</v>
      </c>
    </row>
    <row r="96" spans="1:7">
      <c r="A96" s="91" t="s">
        <v>268</v>
      </c>
      <c r="B96" s="91" t="s">
        <v>269</v>
      </c>
      <c r="C96" s="92">
        <v>1426</v>
      </c>
      <c r="D96">
        <v>20</v>
      </c>
      <c r="E96" s="30">
        <v>1075</v>
      </c>
      <c r="F96" s="30">
        <v>3019</v>
      </c>
      <c r="G96" s="30">
        <v>3365</v>
      </c>
    </row>
    <row r="97" spans="1:7" s="13" customFormat="1">
      <c r="A97" s="95" t="s">
        <v>270</v>
      </c>
      <c r="B97" s="95" t="s">
        <v>65</v>
      </c>
      <c r="C97" s="96">
        <v>1461</v>
      </c>
      <c r="D97" s="13">
        <v>24</v>
      </c>
      <c r="E97" s="68">
        <v>1674</v>
      </c>
      <c r="F97" s="68">
        <v>15057</v>
      </c>
      <c r="G97" s="68">
        <v>16967</v>
      </c>
    </row>
    <row r="98" spans="1:7">
      <c r="A98" s="91" t="s">
        <v>271</v>
      </c>
      <c r="B98" s="91" t="s">
        <v>55</v>
      </c>
      <c r="C98" s="92">
        <v>1546</v>
      </c>
      <c r="D98">
        <v>38</v>
      </c>
      <c r="E98" s="30">
        <v>2257</v>
      </c>
      <c r="F98" s="30">
        <v>14253</v>
      </c>
      <c r="G98" s="30">
        <v>13541</v>
      </c>
    </row>
    <row r="99" spans="1:7" s="77" customFormat="1">
      <c r="A99" s="91" t="s">
        <v>272</v>
      </c>
      <c r="B99" s="91" t="s">
        <v>21</v>
      </c>
      <c r="C99" s="92">
        <v>1551</v>
      </c>
      <c r="D99" s="77">
        <v>43</v>
      </c>
      <c r="E99" s="93" t="s">
        <v>181</v>
      </c>
      <c r="F99" s="94">
        <v>12682</v>
      </c>
      <c r="G99" s="94">
        <v>15863</v>
      </c>
    </row>
    <row r="100" spans="1:7">
      <c r="A100" s="91" t="s">
        <v>273</v>
      </c>
      <c r="B100" s="91" t="s">
        <v>69</v>
      </c>
      <c r="C100" s="92">
        <v>1664</v>
      </c>
      <c r="D100">
        <v>45</v>
      </c>
      <c r="E100" s="30">
        <v>4044</v>
      </c>
      <c r="F100" s="30">
        <v>22239</v>
      </c>
      <c r="G100" s="30">
        <v>20718</v>
      </c>
    </row>
    <row r="101" spans="1:7">
      <c r="A101" s="91" t="s">
        <v>274</v>
      </c>
      <c r="B101" s="91" t="s">
        <v>275</v>
      </c>
      <c r="C101" s="92">
        <v>1674</v>
      </c>
      <c r="D101">
        <v>27.5</v>
      </c>
      <c r="E101" s="30">
        <v>1200</v>
      </c>
      <c r="F101" s="30">
        <v>11444</v>
      </c>
      <c r="G101" s="30">
        <v>13721</v>
      </c>
    </row>
    <row r="102" spans="1:7">
      <c r="A102" s="91" t="s">
        <v>276</v>
      </c>
      <c r="B102" s="91" t="s">
        <v>277</v>
      </c>
      <c r="C102" s="92">
        <v>1680</v>
      </c>
      <c r="D102">
        <v>43.5</v>
      </c>
      <c r="E102" s="98" t="s">
        <v>181</v>
      </c>
      <c r="F102" s="30">
        <v>5260</v>
      </c>
      <c r="G102" s="100" t="s">
        <v>181</v>
      </c>
    </row>
    <row r="103" spans="1:7" s="13" customFormat="1">
      <c r="A103" s="95" t="s">
        <v>278</v>
      </c>
      <c r="B103" s="95" t="s">
        <v>40</v>
      </c>
      <c r="C103" s="96">
        <v>1684</v>
      </c>
      <c r="D103" s="13">
        <v>43</v>
      </c>
      <c r="E103" s="68">
        <v>3150</v>
      </c>
      <c r="F103" s="68">
        <v>10444</v>
      </c>
      <c r="G103" s="68">
        <v>8581</v>
      </c>
    </row>
    <row r="104" spans="1:7" s="77" customFormat="1">
      <c r="A104" s="91" t="s">
        <v>279</v>
      </c>
      <c r="B104" s="91" t="s">
        <v>37</v>
      </c>
      <c r="C104" s="92">
        <v>1693</v>
      </c>
      <c r="D104" s="77">
        <v>20</v>
      </c>
      <c r="E104" s="94">
        <v>1500</v>
      </c>
      <c r="F104" s="94">
        <v>3665</v>
      </c>
      <c r="G104" s="94">
        <v>2814</v>
      </c>
    </row>
    <row r="105" spans="1:7">
      <c r="A105" s="91" t="s">
        <v>280</v>
      </c>
      <c r="B105" s="91" t="s">
        <v>59</v>
      </c>
      <c r="C105" s="92">
        <v>1696</v>
      </c>
      <c r="D105">
        <v>30</v>
      </c>
      <c r="E105" s="30">
        <v>5200</v>
      </c>
      <c r="F105" s="30">
        <v>8277</v>
      </c>
      <c r="G105" s="30">
        <v>4877</v>
      </c>
    </row>
    <row r="106" spans="1:7">
      <c r="A106" s="91" t="s">
        <v>281</v>
      </c>
      <c r="B106" s="91" t="s">
        <v>51</v>
      </c>
      <c r="C106" s="92">
        <v>1726</v>
      </c>
      <c r="D106">
        <v>46</v>
      </c>
      <c r="E106" s="30">
        <v>5200</v>
      </c>
      <c r="F106" s="30">
        <v>24163</v>
      </c>
      <c r="G106" s="30">
        <v>24600</v>
      </c>
    </row>
    <row r="107" spans="1:7">
      <c r="A107" s="91" t="s">
        <v>282</v>
      </c>
      <c r="B107" s="91" t="s">
        <v>19</v>
      </c>
      <c r="C107" s="92">
        <v>1840</v>
      </c>
      <c r="D107">
        <v>46</v>
      </c>
      <c r="E107" s="30">
        <v>8000</v>
      </c>
      <c r="F107" s="30">
        <v>22996</v>
      </c>
      <c r="G107" s="30">
        <v>17225</v>
      </c>
    </row>
    <row r="108" spans="1:7" s="77" customFormat="1">
      <c r="A108" s="91" t="s">
        <v>283</v>
      </c>
      <c r="B108" s="91" t="s">
        <v>49</v>
      </c>
      <c r="C108" s="92">
        <v>1872</v>
      </c>
      <c r="D108" s="77">
        <v>30</v>
      </c>
      <c r="E108" s="94">
        <v>2280</v>
      </c>
      <c r="F108" s="94">
        <v>11369</v>
      </c>
      <c r="G108" s="94">
        <v>17867</v>
      </c>
    </row>
    <row r="109" spans="1:7" s="13" customFormat="1">
      <c r="A109" s="95" t="s">
        <v>284</v>
      </c>
      <c r="B109" s="95" t="s">
        <v>57</v>
      </c>
      <c r="C109" s="96">
        <v>1910</v>
      </c>
      <c r="D109" s="13">
        <v>47</v>
      </c>
      <c r="E109" s="68">
        <v>8442</v>
      </c>
      <c r="F109" s="68">
        <v>14906</v>
      </c>
      <c r="G109" s="68">
        <v>23594</v>
      </c>
    </row>
    <row r="110" spans="1:7">
      <c r="A110" s="91" t="s">
        <v>285</v>
      </c>
      <c r="B110" s="91" t="s">
        <v>59</v>
      </c>
      <c r="C110" s="92">
        <v>1932</v>
      </c>
      <c r="D110">
        <v>20</v>
      </c>
      <c r="E110" s="30">
        <v>1400</v>
      </c>
      <c r="F110" s="30">
        <v>706</v>
      </c>
      <c r="G110">
        <v>332</v>
      </c>
    </row>
    <row r="111" spans="1:7">
      <c r="A111" s="91" t="s">
        <v>286</v>
      </c>
      <c r="B111" s="91" t="s">
        <v>63</v>
      </c>
      <c r="C111" s="92">
        <v>1961</v>
      </c>
      <c r="D111">
        <v>26</v>
      </c>
      <c r="E111" s="30">
        <v>2540</v>
      </c>
      <c r="F111" s="30">
        <v>15291</v>
      </c>
      <c r="G111" s="30">
        <v>13755</v>
      </c>
    </row>
    <row r="112" spans="1:7" s="77" customFormat="1">
      <c r="A112" s="91" t="s">
        <v>287</v>
      </c>
      <c r="B112" s="91" t="s">
        <v>28</v>
      </c>
      <c r="C112" s="92">
        <v>2021</v>
      </c>
      <c r="D112" s="77">
        <v>45</v>
      </c>
      <c r="E112" s="94">
        <v>6263</v>
      </c>
      <c r="F112" s="94">
        <v>12983</v>
      </c>
      <c r="G112" s="94">
        <v>11550</v>
      </c>
    </row>
    <row r="113" spans="1:7">
      <c r="A113" s="91" t="s">
        <v>288</v>
      </c>
      <c r="B113" s="91" t="s">
        <v>62</v>
      </c>
      <c r="C113" s="92">
        <v>2025</v>
      </c>
      <c r="D113">
        <v>47</v>
      </c>
      <c r="E113" s="30">
        <v>4069</v>
      </c>
      <c r="F113" s="30">
        <v>9120</v>
      </c>
      <c r="G113" s="30">
        <v>11051</v>
      </c>
    </row>
    <row r="114" spans="1:7">
      <c r="A114" s="91" t="s">
        <v>289</v>
      </c>
      <c r="B114" s="91" t="s">
        <v>66</v>
      </c>
      <c r="C114" s="92">
        <v>2038</v>
      </c>
      <c r="D114">
        <v>40.5</v>
      </c>
      <c r="E114" s="30">
        <v>3536</v>
      </c>
      <c r="F114" s="30">
        <v>20620</v>
      </c>
      <c r="G114" s="30">
        <v>20094</v>
      </c>
    </row>
    <row r="115" spans="1:7" s="13" customFormat="1">
      <c r="A115" s="95" t="s">
        <v>290</v>
      </c>
      <c r="B115" s="95" t="s">
        <v>40</v>
      </c>
      <c r="C115" s="96">
        <v>2040</v>
      </c>
      <c r="D115" s="13">
        <v>48</v>
      </c>
      <c r="E115" s="68">
        <v>10008</v>
      </c>
      <c r="F115" s="68">
        <v>60643</v>
      </c>
      <c r="G115" s="68">
        <v>45165</v>
      </c>
    </row>
    <row r="116" spans="1:7" s="77" customFormat="1">
      <c r="A116" s="91" t="s">
        <v>291</v>
      </c>
      <c r="B116" s="91" t="s">
        <v>292</v>
      </c>
      <c r="C116" s="92">
        <v>2071</v>
      </c>
      <c r="D116" s="77">
        <v>30</v>
      </c>
      <c r="E116" s="94">
        <v>2720</v>
      </c>
      <c r="F116" s="94">
        <v>11593</v>
      </c>
      <c r="G116" s="94">
        <v>12657</v>
      </c>
    </row>
    <row r="117" spans="1:7">
      <c r="A117" s="91" t="s">
        <v>293</v>
      </c>
      <c r="B117" s="91" t="s">
        <v>38</v>
      </c>
      <c r="C117" s="92">
        <v>2097</v>
      </c>
      <c r="D117">
        <v>40</v>
      </c>
      <c r="E117" s="98" t="s">
        <v>181</v>
      </c>
      <c r="F117" s="30">
        <v>15549</v>
      </c>
      <c r="G117" s="30">
        <v>13338</v>
      </c>
    </row>
    <row r="118" spans="1:7">
      <c r="A118" s="91" t="s">
        <v>294</v>
      </c>
      <c r="B118" s="91" t="s">
        <v>49</v>
      </c>
      <c r="C118" s="92">
        <v>2097</v>
      </c>
      <c r="D118">
        <v>33</v>
      </c>
      <c r="E118" s="30">
        <v>3970</v>
      </c>
      <c r="F118" s="30">
        <v>26985</v>
      </c>
      <c r="G118" s="30">
        <v>27930</v>
      </c>
    </row>
    <row r="119" spans="1:7">
      <c r="A119" s="91" t="s">
        <v>295</v>
      </c>
      <c r="B119" s="91" t="s">
        <v>36</v>
      </c>
      <c r="C119" s="88">
        <v>2102</v>
      </c>
      <c r="D119">
        <v>8</v>
      </c>
      <c r="E119" s="30">
        <v>800</v>
      </c>
      <c r="F119">
        <v>566</v>
      </c>
      <c r="G119" t="s">
        <v>296</v>
      </c>
    </row>
    <row r="120" spans="1:7" s="77" customFormat="1">
      <c r="A120" s="91" t="s">
        <v>297</v>
      </c>
      <c r="B120" s="91" t="s">
        <v>42</v>
      </c>
      <c r="C120" s="92">
        <v>2164</v>
      </c>
      <c r="D120">
        <v>46</v>
      </c>
      <c r="E120" s="30">
        <v>3359</v>
      </c>
      <c r="F120" s="30">
        <v>31779</v>
      </c>
      <c r="G120" s="30">
        <v>27153</v>
      </c>
    </row>
    <row r="121" spans="1:7" s="13" customFormat="1">
      <c r="A121" s="95" t="s">
        <v>298</v>
      </c>
      <c r="B121" s="95" t="s">
        <v>23</v>
      </c>
      <c r="C121" s="96">
        <v>2198</v>
      </c>
      <c r="D121" s="13">
        <v>32</v>
      </c>
      <c r="E121" s="68">
        <v>7166</v>
      </c>
      <c r="F121" s="68">
        <v>6278</v>
      </c>
      <c r="G121" s="68">
        <v>12790</v>
      </c>
    </row>
    <row r="122" spans="1:7">
      <c r="A122" s="91" t="s">
        <v>299</v>
      </c>
      <c r="B122" s="91" t="s">
        <v>39</v>
      </c>
      <c r="C122" s="92">
        <v>2208</v>
      </c>
      <c r="D122" s="77">
        <v>10</v>
      </c>
      <c r="E122" s="30">
        <v>1242</v>
      </c>
      <c r="F122" s="30">
        <v>1902</v>
      </c>
      <c r="G122" s="30">
        <v>1732</v>
      </c>
    </row>
    <row r="123" spans="1:7">
      <c r="A123" s="91" t="s">
        <v>300</v>
      </c>
      <c r="B123" s="91" t="s">
        <v>42</v>
      </c>
      <c r="C123" s="92">
        <v>2228</v>
      </c>
      <c r="D123">
        <v>46</v>
      </c>
      <c r="E123" s="30">
        <v>2762</v>
      </c>
      <c r="F123" s="30">
        <v>16255</v>
      </c>
      <c r="G123" s="30">
        <v>17502</v>
      </c>
    </row>
    <row r="124" spans="1:7" s="77" customFormat="1">
      <c r="A124" s="91" t="s">
        <v>301</v>
      </c>
      <c r="B124" s="91" t="s">
        <v>37</v>
      </c>
      <c r="C124" s="92">
        <v>2242</v>
      </c>
      <c r="D124">
        <v>38</v>
      </c>
      <c r="E124" s="30">
        <v>2485</v>
      </c>
      <c r="F124" s="30">
        <v>4231</v>
      </c>
      <c r="G124" s="30">
        <v>3184</v>
      </c>
    </row>
    <row r="125" spans="1:7">
      <c r="A125" s="91" t="s">
        <v>302</v>
      </c>
      <c r="B125" s="91" t="s">
        <v>59</v>
      </c>
      <c r="C125" s="92">
        <v>2326</v>
      </c>
      <c r="D125" s="77">
        <v>30</v>
      </c>
      <c r="E125" s="94">
        <v>3844</v>
      </c>
      <c r="F125" s="94">
        <v>5469</v>
      </c>
      <c r="G125" s="94">
        <v>5089</v>
      </c>
    </row>
    <row r="126" spans="1:7">
      <c r="A126" s="91" t="s">
        <v>303</v>
      </c>
      <c r="B126" s="91" t="s">
        <v>62</v>
      </c>
      <c r="C126" s="92">
        <v>2332</v>
      </c>
      <c r="D126">
        <v>31</v>
      </c>
      <c r="E126" s="30">
        <v>3110</v>
      </c>
      <c r="F126" s="30">
        <v>16888</v>
      </c>
      <c r="G126" s="30">
        <v>17406</v>
      </c>
    </row>
    <row r="127" spans="1:7" s="13" customFormat="1">
      <c r="A127" s="95" t="s">
        <v>304</v>
      </c>
      <c r="B127" s="95" t="s">
        <v>65</v>
      </c>
      <c r="C127" s="96">
        <v>2396</v>
      </c>
      <c r="D127" s="13">
        <v>42</v>
      </c>
      <c r="E127" s="68">
        <v>2600</v>
      </c>
      <c r="F127" s="68">
        <v>23750</v>
      </c>
      <c r="G127" s="68">
        <v>21287</v>
      </c>
    </row>
    <row r="128" spans="1:7">
      <c r="A128" s="91" t="s">
        <v>305</v>
      </c>
      <c r="B128" s="91" t="s">
        <v>36</v>
      </c>
      <c r="C128" s="92">
        <v>2414</v>
      </c>
      <c r="D128">
        <v>20</v>
      </c>
      <c r="E128" s="30">
        <v>1200</v>
      </c>
      <c r="F128" s="30">
        <v>8277</v>
      </c>
      <c r="G128" s="30">
        <v>10533</v>
      </c>
    </row>
    <row r="129" spans="1:7">
      <c r="A129" s="91" t="s">
        <v>306</v>
      </c>
      <c r="B129" s="91" t="s">
        <v>32</v>
      </c>
      <c r="C129" s="92">
        <v>2434</v>
      </c>
      <c r="D129" s="77">
        <v>20</v>
      </c>
      <c r="E129" s="93" t="s">
        <v>181</v>
      </c>
      <c r="F129" s="94">
        <v>3144</v>
      </c>
      <c r="G129" s="94">
        <v>4765</v>
      </c>
    </row>
    <row r="130" spans="1:7">
      <c r="A130" s="91" t="s">
        <v>307</v>
      </c>
      <c r="B130" s="91" t="s">
        <v>68</v>
      </c>
      <c r="C130" s="92">
        <v>2458</v>
      </c>
      <c r="D130">
        <v>47</v>
      </c>
      <c r="E130" s="30">
        <v>9100</v>
      </c>
      <c r="F130" s="30">
        <v>90827</v>
      </c>
      <c r="G130" s="30">
        <v>92011</v>
      </c>
    </row>
    <row r="131" spans="1:7" s="77" customFormat="1">
      <c r="A131" s="91" t="s">
        <v>308</v>
      </c>
      <c r="B131" s="91" t="s">
        <v>22</v>
      </c>
      <c r="C131" s="92">
        <v>2461</v>
      </c>
      <c r="D131">
        <v>40</v>
      </c>
      <c r="E131" s="30">
        <v>5000</v>
      </c>
      <c r="F131" s="30">
        <v>13324</v>
      </c>
      <c r="G131" s="30">
        <v>12346</v>
      </c>
    </row>
    <row r="132" spans="1:7">
      <c r="A132" s="91" t="s">
        <v>309</v>
      </c>
      <c r="B132" s="91" t="s">
        <v>38</v>
      </c>
      <c r="C132" s="92">
        <v>2463</v>
      </c>
      <c r="D132">
        <v>45</v>
      </c>
      <c r="E132" s="98" t="s">
        <v>181</v>
      </c>
      <c r="F132" s="30">
        <v>25594</v>
      </c>
      <c r="G132" s="30">
        <v>24908</v>
      </c>
    </row>
    <row r="134" spans="1:7">
      <c r="A134" s="99" t="s">
        <v>220</v>
      </c>
      <c r="B134" s="91"/>
    </row>
    <row r="135" spans="1:7" s="77" customFormat="1">
      <c r="A135" s="99" t="s">
        <v>221</v>
      </c>
    </row>
    <row r="136" spans="1:7">
      <c r="A136" s="91" t="s">
        <v>310</v>
      </c>
      <c r="B136" s="91" t="s">
        <v>31</v>
      </c>
      <c r="C136" s="92">
        <v>2486</v>
      </c>
      <c r="D136" s="77">
        <v>48</v>
      </c>
      <c r="E136" s="94">
        <v>5000</v>
      </c>
      <c r="F136" s="94">
        <v>11358</v>
      </c>
      <c r="G136" s="94">
        <v>11554</v>
      </c>
    </row>
    <row r="137" spans="1:7">
      <c r="A137" s="91" t="s">
        <v>311</v>
      </c>
      <c r="B137" s="91" t="s">
        <v>65</v>
      </c>
      <c r="C137" s="92">
        <v>2555</v>
      </c>
      <c r="D137">
        <v>44</v>
      </c>
      <c r="E137" s="30">
        <v>3442</v>
      </c>
      <c r="F137" s="30">
        <v>33464</v>
      </c>
      <c r="G137" s="30">
        <v>35550</v>
      </c>
    </row>
    <row r="138" spans="1:7">
      <c r="A138" s="91" t="s">
        <v>312</v>
      </c>
      <c r="B138" s="91" t="s">
        <v>43</v>
      </c>
      <c r="C138" s="92">
        <v>2601</v>
      </c>
      <c r="D138">
        <v>36</v>
      </c>
      <c r="E138" s="30">
        <v>5000</v>
      </c>
      <c r="F138" s="30">
        <v>99793</v>
      </c>
      <c r="G138" s="30">
        <v>76064</v>
      </c>
    </row>
    <row r="139" spans="1:7" s="77" customFormat="1">
      <c r="A139" s="91" t="s">
        <v>313</v>
      </c>
      <c r="B139" s="91" t="s">
        <v>20</v>
      </c>
      <c r="C139" s="92">
        <v>2663</v>
      </c>
      <c r="D139">
        <v>41</v>
      </c>
      <c r="E139" s="30">
        <v>4300</v>
      </c>
      <c r="F139" s="30">
        <v>21241</v>
      </c>
      <c r="G139" s="30">
        <v>22233</v>
      </c>
    </row>
    <row r="140" spans="1:7">
      <c r="A140" s="91" t="s">
        <v>314</v>
      </c>
      <c r="B140" s="91" t="s">
        <v>52</v>
      </c>
      <c r="C140" s="92">
        <v>2683</v>
      </c>
      <c r="D140" s="77">
        <v>48</v>
      </c>
      <c r="E140" s="94">
        <v>4000</v>
      </c>
      <c r="F140" s="94">
        <v>10250</v>
      </c>
      <c r="G140" s="94">
        <v>10411</v>
      </c>
    </row>
    <row r="141" spans="1:7" s="13" customFormat="1">
      <c r="A141" s="95" t="s">
        <v>315</v>
      </c>
      <c r="B141" s="95" t="s">
        <v>36</v>
      </c>
      <c r="C141" s="96">
        <v>2926</v>
      </c>
      <c r="D141" s="13">
        <v>20</v>
      </c>
      <c r="E141" s="68">
        <v>2500</v>
      </c>
      <c r="F141" s="68">
        <v>20156</v>
      </c>
      <c r="G141" s="68">
        <v>21047</v>
      </c>
    </row>
    <row r="142" spans="1:7">
      <c r="A142" s="91" t="s">
        <v>316</v>
      </c>
      <c r="B142" s="91" t="s">
        <v>62</v>
      </c>
      <c r="C142" s="92">
        <v>2932</v>
      </c>
      <c r="D142">
        <v>45</v>
      </c>
      <c r="E142" s="30">
        <v>4680</v>
      </c>
      <c r="F142" s="30">
        <v>25445</v>
      </c>
      <c r="G142" s="30">
        <v>28072</v>
      </c>
    </row>
    <row r="143" spans="1:7" s="77" customFormat="1">
      <c r="A143" s="91" t="s">
        <v>317</v>
      </c>
      <c r="B143" s="91" t="s">
        <v>49</v>
      </c>
      <c r="C143" s="92">
        <v>3056</v>
      </c>
      <c r="D143">
        <v>35</v>
      </c>
      <c r="E143" s="30">
        <v>3580</v>
      </c>
      <c r="F143" s="30">
        <v>23696</v>
      </c>
      <c r="G143" s="30">
        <v>19895</v>
      </c>
    </row>
    <row r="144" spans="1:7">
      <c r="A144" s="91" t="s">
        <v>318</v>
      </c>
      <c r="B144" s="91" t="s">
        <v>63</v>
      </c>
      <c r="C144" s="92">
        <v>3059</v>
      </c>
      <c r="D144" s="77">
        <v>51</v>
      </c>
      <c r="E144" s="94">
        <v>9150</v>
      </c>
      <c r="F144" s="94">
        <v>64335</v>
      </c>
      <c r="G144" s="94">
        <v>67632</v>
      </c>
    </row>
    <row r="145" spans="1:7">
      <c r="A145" s="91" t="s">
        <v>319</v>
      </c>
      <c r="B145" s="91" t="s">
        <v>32</v>
      </c>
      <c r="C145" s="92">
        <v>3234</v>
      </c>
      <c r="D145">
        <v>27</v>
      </c>
      <c r="E145" s="30">
        <v>4286</v>
      </c>
      <c r="F145" s="30">
        <v>7650</v>
      </c>
      <c r="G145" s="30">
        <v>5376</v>
      </c>
    </row>
    <row r="146" spans="1:7">
      <c r="A146" s="91" t="s">
        <v>320</v>
      </c>
      <c r="B146" s="91" t="s">
        <v>63</v>
      </c>
      <c r="C146" s="92">
        <v>3321</v>
      </c>
      <c r="D146">
        <v>40</v>
      </c>
      <c r="E146" s="30">
        <v>3670</v>
      </c>
      <c r="F146" s="30">
        <v>17723</v>
      </c>
      <c r="G146" s="30">
        <v>18130</v>
      </c>
    </row>
    <row r="147" spans="1:7" s="13" customFormat="1">
      <c r="A147" s="95" t="s">
        <v>321</v>
      </c>
      <c r="B147" s="95" t="s">
        <v>53</v>
      </c>
      <c r="C147" s="96">
        <v>3437</v>
      </c>
      <c r="D147" s="13">
        <v>20</v>
      </c>
      <c r="E147" s="68">
        <v>1315</v>
      </c>
      <c r="F147" s="68">
        <v>3897</v>
      </c>
      <c r="G147" s="68">
        <v>3317</v>
      </c>
    </row>
    <row r="148" spans="1:7">
      <c r="A148" s="91" t="s">
        <v>322</v>
      </c>
      <c r="B148" s="91" t="s">
        <v>50</v>
      </c>
      <c r="C148" s="92">
        <v>3465</v>
      </c>
      <c r="D148" s="77">
        <v>19</v>
      </c>
      <c r="E148" s="94">
        <v>384</v>
      </c>
      <c r="F148" s="94">
        <v>5436</v>
      </c>
      <c r="G148" s="94">
        <v>5715</v>
      </c>
    </row>
    <row r="149" spans="1:7">
      <c r="A149" s="91" t="s">
        <v>323</v>
      </c>
      <c r="B149" s="91" t="s">
        <v>65</v>
      </c>
      <c r="C149" s="92">
        <v>3482</v>
      </c>
      <c r="D149">
        <v>38</v>
      </c>
      <c r="E149" s="30">
        <v>5095</v>
      </c>
      <c r="F149" s="30">
        <v>18540</v>
      </c>
      <c r="G149" s="30">
        <v>19951</v>
      </c>
    </row>
    <row r="150" spans="1:7">
      <c r="A150" s="91" t="s">
        <v>324</v>
      </c>
      <c r="B150" s="91" t="s">
        <v>325</v>
      </c>
      <c r="C150" s="92">
        <v>3677</v>
      </c>
      <c r="D150">
        <v>40</v>
      </c>
      <c r="E150" s="30">
        <v>3331</v>
      </c>
      <c r="F150" s="30">
        <v>7887</v>
      </c>
      <c r="G150" s="30">
        <v>9331</v>
      </c>
    </row>
    <row r="151" spans="1:7">
      <c r="A151" s="91" t="s">
        <v>326</v>
      </c>
      <c r="B151" s="91" t="s">
        <v>28</v>
      </c>
      <c r="C151" s="92">
        <v>3699</v>
      </c>
      <c r="D151">
        <v>41</v>
      </c>
      <c r="E151" s="30">
        <v>4645</v>
      </c>
      <c r="F151" s="30">
        <v>12071</v>
      </c>
      <c r="G151" s="30">
        <v>13167</v>
      </c>
    </row>
    <row r="152" spans="1:7" s="77" customFormat="1">
      <c r="A152" s="91" t="s">
        <v>327</v>
      </c>
      <c r="B152" s="91" t="s">
        <v>52</v>
      </c>
      <c r="C152" s="92">
        <v>3849</v>
      </c>
      <c r="D152">
        <v>48</v>
      </c>
      <c r="E152" s="30">
        <v>4120</v>
      </c>
      <c r="F152" s="30">
        <v>13236</v>
      </c>
      <c r="G152" s="30">
        <v>15040</v>
      </c>
    </row>
    <row r="153" spans="1:7" s="13" customFormat="1">
      <c r="A153" s="95" t="s">
        <v>328</v>
      </c>
      <c r="B153" s="95" t="s">
        <v>61</v>
      </c>
      <c r="C153" s="96">
        <v>3882</v>
      </c>
      <c r="D153" s="13">
        <v>32</v>
      </c>
      <c r="E153" s="68">
        <v>8663</v>
      </c>
      <c r="F153" s="68">
        <v>20460</v>
      </c>
      <c r="G153" s="68">
        <v>20586</v>
      </c>
    </row>
    <row r="154" spans="1:7">
      <c r="A154" s="91" t="s">
        <v>329</v>
      </c>
      <c r="B154" s="91" t="s">
        <v>49</v>
      </c>
      <c r="C154" s="92">
        <v>4079</v>
      </c>
      <c r="D154">
        <v>35</v>
      </c>
      <c r="E154" s="30">
        <v>3940</v>
      </c>
      <c r="F154" s="30">
        <v>18110</v>
      </c>
      <c r="G154" s="30">
        <v>17611</v>
      </c>
    </row>
    <row r="155" spans="1:7">
      <c r="A155" s="91" t="s">
        <v>330</v>
      </c>
      <c r="B155" s="91" t="s">
        <v>65</v>
      </c>
      <c r="C155" s="92">
        <v>4200</v>
      </c>
      <c r="D155">
        <v>50</v>
      </c>
      <c r="E155" s="30">
        <v>10540</v>
      </c>
      <c r="F155" s="30">
        <v>42156</v>
      </c>
      <c r="G155" s="30">
        <v>44502</v>
      </c>
    </row>
    <row r="156" spans="1:7" s="77" customFormat="1">
      <c r="A156" s="91" t="s">
        <v>331</v>
      </c>
      <c r="B156" s="91" t="s">
        <v>332</v>
      </c>
      <c r="C156" s="92">
        <v>4400</v>
      </c>
      <c r="D156">
        <v>40</v>
      </c>
      <c r="E156" s="30">
        <v>7069</v>
      </c>
      <c r="F156" s="30">
        <v>25476</v>
      </c>
      <c r="G156" s="30">
        <v>20338</v>
      </c>
    </row>
    <row r="157" spans="1:7">
      <c r="A157" s="91" t="s">
        <v>333</v>
      </c>
      <c r="B157" s="91" t="s">
        <v>62</v>
      </c>
      <c r="C157" s="92">
        <v>4637</v>
      </c>
      <c r="D157" s="77">
        <v>48</v>
      </c>
      <c r="E157" s="94">
        <v>10368</v>
      </c>
      <c r="F157" s="94">
        <v>33702</v>
      </c>
      <c r="G157" s="94">
        <v>34457</v>
      </c>
    </row>
    <row r="158" spans="1:7">
      <c r="A158" s="91" t="s">
        <v>334</v>
      </c>
      <c r="B158" s="91" t="s">
        <v>65</v>
      </c>
      <c r="C158" s="88">
        <v>4750</v>
      </c>
      <c r="D158">
        <v>61</v>
      </c>
      <c r="E158" s="30">
        <v>25562</v>
      </c>
      <c r="F158" s="30">
        <v>60137</v>
      </c>
      <c r="G158" t="s">
        <v>296</v>
      </c>
    </row>
    <row r="159" spans="1:7" s="13" customFormat="1">
      <c r="A159" s="95" t="s">
        <v>335</v>
      </c>
      <c r="B159" s="95" t="s">
        <v>68</v>
      </c>
      <c r="C159" s="96">
        <v>4910</v>
      </c>
      <c r="D159" s="13">
        <v>56</v>
      </c>
      <c r="E159" s="68">
        <v>7950</v>
      </c>
      <c r="F159" s="68">
        <v>77890</v>
      </c>
      <c r="G159" s="68">
        <v>69544</v>
      </c>
    </row>
    <row r="160" spans="1:7" s="77" customFormat="1">
      <c r="A160" s="91" t="s">
        <v>336</v>
      </c>
      <c r="B160" s="91" t="s">
        <v>34</v>
      </c>
      <c r="C160" s="92">
        <v>5197</v>
      </c>
      <c r="D160">
        <v>49</v>
      </c>
      <c r="E160" s="30">
        <v>4750</v>
      </c>
      <c r="F160" s="30">
        <v>48418</v>
      </c>
      <c r="G160" s="30">
        <v>45021</v>
      </c>
    </row>
    <row r="161" spans="1:7">
      <c r="A161" s="91" t="s">
        <v>337</v>
      </c>
      <c r="B161" s="91" t="s">
        <v>49</v>
      </c>
      <c r="C161" s="92">
        <v>5253</v>
      </c>
      <c r="D161">
        <v>52</v>
      </c>
      <c r="E161" s="30">
        <v>39400</v>
      </c>
      <c r="F161" s="30">
        <v>66575</v>
      </c>
      <c r="G161" s="30">
        <v>59993</v>
      </c>
    </row>
    <row r="162" spans="1:7">
      <c r="A162" s="91" t="s">
        <v>338</v>
      </c>
      <c r="B162" s="91" t="s">
        <v>63</v>
      </c>
      <c r="C162" s="92">
        <v>5478</v>
      </c>
      <c r="D162" s="77">
        <v>54</v>
      </c>
      <c r="E162" s="94">
        <v>5184</v>
      </c>
      <c r="F162" s="94">
        <v>26426</v>
      </c>
      <c r="G162" s="94">
        <v>26567</v>
      </c>
    </row>
    <row r="163" spans="1:7">
      <c r="A163" s="91" t="s">
        <v>339</v>
      </c>
      <c r="B163" s="91" t="s">
        <v>62</v>
      </c>
      <c r="C163" s="92">
        <v>5482</v>
      </c>
      <c r="D163">
        <v>45</v>
      </c>
      <c r="E163" s="30">
        <v>6050</v>
      </c>
      <c r="F163" s="30">
        <v>39518</v>
      </c>
      <c r="G163" s="30">
        <v>38254</v>
      </c>
    </row>
    <row r="164" spans="1:7" s="77" customFormat="1">
      <c r="A164" s="91" t="s">
        <v>340</v>
      </c>
      <c r="B164" s="91" t="s">
        <v>53</v>
      </c>
      <c r="C164" s="92">
        <v>5502</v>
      </c>
      <c r="D164">
        <v>45</v>
      </c>
      <c r="E164" s="30">
        <v>1700</v>
      </c>
      <c r="F164" s="30">
        <v>16153</v>
      </c>
      <c r="G164" s="30">
        <v>15095</v>
      </c>
    </row>
    <row r="165" spans="1:7" s="13" customFormat="1">
      <c r="A165" s="95" t="s">
        <v>341</v>
      </c>
      <c r="B165" s="95" t="s">
        <v>37</v>
      </c>
      <c r="C165" s="96">
        <v>5873</v>
      </c>
      <c r="D165" s="13">
        <v>36</v>
      </c>
      <c r="E165" s="68">
        <v>7572</v>
      </c>
      <c r="F165" s="68">
        <v>31625</v>
      </c>
      <c r="G165" s="68">
        <v>24779</v>
      </c>
    </row>
    <row r="166" spans="1:7">
      <c r="A166" s="91" t="s">
        <v>342</v>
      </c>
      <c r="B166" s="91" t="s">
        <v>65</v>
      </c>
      <c r="C166" s="92">
        <v>5987</v>
      </c>
      <c r="D166" s="77">
        <v>46</v>
      </c>
      <c r="E166" s="94">
        <v>7108</v>
      </c>
      <c r="F166" s="94">
        <v>36141</v>
      </c>
      <c r="G166" s="94">
        <v>36077</v>
      </c>
    </row>
    <row r="167" spans="1:7">
      <c r="A167" s="91" t="s">
        <v>343</v>
      </c>
      <c r="B167" s="91" t="s">
        <v>65</v>
      </c>
      <c r="C167" s="92">
        <v>6027</v>
      </c>
      <c r="D167">
        <v>50</v>
      </c>
      <c r="E167" s="30">
        <v>6720</v>
      </c>
      <c r="F167" s="30">
        <v>65510</v>
      </c>
      <c r="G167" s="30">
        <v>65336</v>
      </c>
    </row>
    <row r="168" spans="1:7" s="77" customFormat="1">
      <c r="A168" s="91" t="s">
        <v>344</v>
      </c>
      <c r="B168" s="91" t="s">
        <v>59</v>
      </c>
      <c r="C168" s="92">
        <v>6415</v>
      </c>
      <c r="D168">
        <v>46</v>
      </c>
      <c r="E168" s="30">
        <v>5320</v>
      </c>
      <c r="F168" s="30">
        <v>17288</v>
      </c>
      <c r="G168" s="30">
        <v>23350</v>
      </c>
    </row>
    <row r="169" spans="1:7">
      <c r="A169" s="91" t="s">
        <v>345</v>
      </c>
      <c r="B169" s="91" t="s">
        <v>67</v>
      </c>
      <c r="C169" s="92">
        <v>6579</v>
      </c>
      <c r="D169">
        <v>58</v>
      </c>
      <c r="E169" s="30">
        <v>7200</v>
      </c>
      <c r="F169" s="30">
        <v>79189</v>
      </c>
      <c r="G169" s="30">
        <v>68843</v>
      </c>
    </row>
    <row r="170" spans="1:7">
      <c r="A170" s="91" t="s">
        <v>346</v>
      </c>
      <c r="B170" s="91" t="s">
        <v>185</v>
      </c>
      <c r="C170" s="92">
        <v>6603</v>
      </c>
      <c r="D170" s="77">
        <v>56</v>
      </c>
      <c r="E170" s="94">
        <v>10404</v>
      </c>
      <c r="F170" s="94">
        <v>51636</v>
      </c>
      <c r="G170" s="94">
        <v>66901</v>
      </c>
    </row>
    <row r="171" spans="1:7" s="13" customFormat="1">
      <c r="A171" s="95" t="s">
        <v>347</v>
      </c>
      <c r="B171" s="95" t="s">
        <v>40</v>
      </c>
      <c r="C171" s="96">
        <v>6674</v>
      </c>
      <c r="D171" s="13">
        <v>36</v>
      </c>
      <c r="E171" s="68">
        <v>3600</v>
      </c>
      <c r="F171" s="68">
        <v>3330</v>
      </c>
      <c r="G171" s="68">
        <v>5828</v>
      </c>
    </row>
    <row r="172" spans="1:7">
      <c r="A172" s="91" t="s">
        <v>348</v>
      </c>
      <c r="B172" s="91" t="s">
        <v>68</v>
      </c>
      <c r="C172" s="92">
        <v>6676</v>
      </c>
      <c r="D172">
        <v>56</v>
      </c>
      <c r="E172" s="30">
        <v>8820</v>
      </c>
      <c r="F172" s="30">
        <v>80305</v>
      </c>
      <c r="G172" s="30">
        <v>70816</v>
      </c>
    </row>
    <row r="173" spans="1:7">
      <c r="A173" s="91" t="s">
        <v>349</v>
      </c>
      <c r="B173" s="91" t="s">
        <v>66</v>
      </c>
      <c r="C173" s="92">
        <v>6682</v>
      </c>
      <c r="D173">
        <v>48.5</v>
      </c>
      <c r="E173" s="30">
        <v>10513</v>
      </c>
      <c r="F173" s="30">
        <v>121905</v>
      </c>
      <c r="G173" s="30">
        <v>115266</v>
      </c>
    </row>
    <row r="174" spans="1:7">
      <c r="A174" s="91" t="s">
        <v>350</v>
      </c>
      <c r="B174" s="91" t="s">
        <v>66</v>
      </c>
      <c r="C174" s="92">
        <v>6812</v>
      </c>
      <c r="D174" s="77">
        <v>51.5</v>
      </c>
      <c r="E174" s="94">
        <v>16045</v>
      </c>
      <c r="F174" s="94">
        <v>183110</v>
      </c>
      <c r="G174" s="94">
        <v>186963</v>
      </c>
    </row>
    <row r="175" spans="1:7" s="77" customFormat="1">
      <c r="A175" s="91" t="s">
        <v>351</v>
      </c>
      <c r="B175" s="91" t="s">
        <v>59</v>
      </c>
      <c r="C175" s="92">
        <v>6956</v>
      </c>
      <c r="D175">
        <v>54</v>
      </c>
      <c r="E175" s="30">
        <v>8081</v>
      </c>
      <c r="F175" s="30">
        <v>47198</v>
      </c>
      <c r="G175" s="30">
        <v>46345</v>
      </c>
    </row>
    <row r="176" spans="1:7">
      <c r="A176" s="91" t="s">
        <v>352</v>
      </c>
      <c r="B176" s="91" t="s">
        <v>62</v>
      </c>
      <c r="C176" s="92">
        <v>7006</v>
      </c>
      <c r="D176">
        <v>43.5</v>
      </c>
      <c r="E176" s="30">
        <v>13000</v>
      </c>
      <c r="F176" s="30">
        <v>58889</v>
      </c>
      <c r="G176" s="30">
        <v>59719</v>
      </c>
    </row>
    <row r="178" spans="1:7">
      <c r="A178" s="99" t="s">
        <v>220</v>
      </c>
      <c r="B178" s="91"/>
    </row>
    <row r="179" spans="1:7" s="77" customFormat="1">
      <c r="A179" s="99" t="s">
        <v>221</v>
      </c>
    </row>
    <row r="180" spans="1:7">
      <c r="A180" s="91" t="s">
        <v>353</v>
      </c>
      <c r="B180" s="91" t="s">
        <v>66</v>
      </c>
      <c r="C180" s="92">
        <v>7113</v>
      </c>
      <c r="D180">
        <v>48.5</v>
      </c>
      <c r="E180" s="30">
        <v>16184</v>
      </c>
      <c r="F180" s="30">
        <v>158595</v>
      </c>
      <c r="G180" s="30">
        <v>162670</v>
      </c>
    </row>
    <row r="181" spans="1:7">
      <c r="A181" s="91" t="s">
        <v>354</v>
      </c>
      <c r="B181" s="91" t="s">
        <v>30</v>
      </c>
      <c r="C181" s="92">
        <v>7303</v>
      </c>
      <c r="D181" s="77">
        <v>47</v>
      </c>
      <c r="E181" s="94">
        <v>11554</v>
      </c>
      <c r="F181" s="94">
        <v>39389</v>
      </c>
      <c r="G181" s="94">
        <v>40987</v>
      </c>
    </row>
    <row r="182" spans="1:7">
      <c r="A182" s="91" t="s">
        <v>355</v>
      </c>
      <c r="B182" s="91" t="s">
        <v>62</v>
      </c>
      <c r="C182" s="92">
        <v>7372</v>
      </c>
      <c r="D182">
        <v>53</v>
      </c>
      <c r="E182" s="30">
        <v>17487</v>
      </c>
      <c r="F182" s="30">
        <v>77828</v>
      </c>
      <c r="G182" s="30">
        <v>79045</v>
      </c>
    </row>
    <row r="183" spans="1:7" s="77" customFormat="1">
      <c r="A183" s="91" t="s">
        <v>356</v>
      </c>
      <c r="B183" s="91" t="s">
        <v>357</v>
      </c>
      <c r="C183" s="92">
        <v>7579</v>
      </c>
      <c r="D183">
        <v>49</v>
      </c>
      <c r="E183" s="30">
        <v>7000</v>
      </c>
      <c r="F183" s="30">
        <v>65652</v>
      </c>
      <c r="G183" s="30">
        <v>69203</v>
      </c>
    </row>
    <row r="184" spans="1:7">
      <c r="A184" s="91" t="s">
        <v>358</v>
      </c>
      <c r="B184" s="91" t="s">
        <v>359</v>
      </c>
      <c r="C184" s="92">
        <v>7607</v>
      </c>
      <c r="D184">
        <v>53</v>
      </c>
      <c r="E184" s="30">
        <v>9000</v>
      </c>
      <c r="F184" s="30">
        <v>60620</v>
      </c>
      <c r="G184" s="30">
        <v>66452</v>
      </c>
    </row>
    <row r="185" spans="1:7" s="13" customFormat="1">
      <c r="A185" s="95" t="s">
        <v>360</v>
      </c>
      <c r="B185" s="95" t="s">
        <v>67</v>
      </c>
      <c r="C185" s="96">
        <v>7608</v>
      </c>
      <c r="D185" s="13">
        <v>54</v>
      </c>
      <c r="E185" s="68">
        <v>6651</v>
      </c>
      <c r="F185" s="68">
        <v>112096</v>
      </c>
      <c r="G185" s="68">
        <v>96795</v>
      </c>
    </row>
    <row r="186" spans="1:7">
      <c r="A186" s="91" t="s">
        <v>361</v>
      </c>
      <c r="B186" s="91" t="s">
        <v>29</v>
      </c>
      <c r="C186" s="92">
        <v>7957</v>
      </c>
      <c r="D186">
        <v>53</v>
      </c>
      <c r="E186" s="30">
        <v>4000</v>
      </c>
      <c r="F186" s="30">
        <v>9750</v>
      </c>
      <c r="G186" s="30">
        <v>13715</v>
      </c>
    </row>
    <row r="187" spans="1:7" s="77" customFormat="1">
      <c r="A187" s="91" t="s">
        <v>362</v>
      </c>
      <c r="B187" s="91" t="s">
        <v>40</v>
      </c>
      <c r="C187" s="92">
        <v>8209</v>
      </c>
      <c r="D187">
        <v>53</v>
      </c>
      <c r="E187" s="30">
        <v>18000</v>
      </c>
      <c r="F187" s="30">
        <v>185070</v>
      </c>
      <c r="G187" s="30">
        <v>175514</v>
      </c>
    </row>
    <row r="188" spans="1:7">
      <c r="A188" s="91" t="s">
        <v>363</v>
      </c>
      <c r="B188" s="91" t="s">
        <v>63</v>
      </c>
      <c r="C188" s="92">
        <v>8625</v>
      </c>
      <c r="D188">
        <v>51</v>
      </c>
      <c r="E188" s="30">
        <v>11000</v>
      </c>
      <c r="F188" s="30">
        <v>68553</v>
      </c>
      <c r="G188" s="30">
        <v>72588</v>
      </c>
    </row>
    <row r="189" spans="1:7">
      <c r="A189" s="91" t="s">
        <v>364</v>
      </c>
      <c r="B189" s="91" t="s">
        <v>51</v>
      </c>
      <c r="C189" s="92">
        <v>9861</v>
      </c>
      <c r="D189" s="77">
        <v>56</v>
      </c>
      <c r="E189" s="94">
        <v>20000</v>
      </c>
      <c r="F189" s="94">
        <v>76565</v>
      </c>
      <c r="G189" s="94">
        <v>78301</v>
      </c>
    </row>
    <row r="190" spans="1:7">
      <c r="A190" s="91" t="s">
        <v>365</v>
      </c>
      <c r="B190" s="91" t="s">
        <v>43</v>
      </c>
      <c r="C190" s="92">
        <v>10535</v>
      </c>
      <c r="D190">
        <v>50</v>
      </c>
      <c r="E190" s="30">
        <v>13000</v>
      </c>
      <c r="F190" s="30">
        <v>191356</v>
      </c>
      <c r="G190" s="30">
        <v>168187</v>
      </c>
    </row>
    <row r="191" spans="1:7" s="13" customFormat="1">
      <c r="A191" s="95" t="s">
        <v>366</v>
      </c>
      <c r="B191" s="95" t="s">
        <v>68</v>
      </c>
      <c r="C191" s="96">
        <v>11681</v>
      </c>
      <c r="D191" s="13">
        <v>60</v>
      </c>
      <c r="E191" s="68">
        <v>9500</v>
      </c>
      <c r="F191" s="68">
        <v>94538</v>
      </c>
      <c r="G191" s="68">
        <v>82391</v>
      </c>
    </row>
    <row r="192" spans="1:7">
      <c r="A192" s="91" t="s">
        <v>367</v>
      </c>
      <c r="B192" s="91" t="s">
        <v>66</v>
      </c>
      <c r="C192" s="92">
        <v>11756</v>
      </c>
      <c r="D192">
        <v>61</v>
      </c>
      <c r="E192" s="30">
        <v>24500</v>
      </c>
      <c r="F192" s="30">
        <v>276517</v>
      </c>
      <c r="G192" s="30">
        <v>250257</v>
      </c>
    </row>
    <row r="193" spans="1:7">
      <c r="A193" s="91" t="s">
        <v>368</v>
      </c>
      <c r="B193" s="91" t="s">
        <v>32</v>
      </c>
      <c r="C193" s="92">
        <v>12066</v>
      </c>
      <c r="D193" s="77">
        <v>48</v>
      </c>
      <c r="E193" s="94">
        <v>11710</v>
      </c>
      <c r="F193" s="94">
        <v>26267</v>
      </c>
      <c r="G193" s="94">
        <v>24964</v>
      </c>
    </row>
    <row r="194" spans="1:7">
      <c r="A194" s="91" t="s">
        <v>369</v>
      </c>
      <c r="B194" s="91" t="s">
        <v>59</v>
      </c>
      <c r="C194" s="92">
        <v>12145</v>
      </c>
      <c r="D194">
        <v>57</v>
      </c>
      <c r="E194" s="30">
        <v>13260</v>
      </c>
      <c r="F194" s="30">
        <v>34647</v>
      </c>
      <c r="G194" s="30">
        <v>25075</v>
      </c>
    </row>
    <row r="195" spans="1:7" s="77" customFormat="1">
      <c r="A195" s="91" t="s">
        <v>370</v>
      </c>
      <c r="B195" s="91" t="s">
        <v>55</v>
      </c>
      <c r="C195" s="92">
        <v>12911</v>
      </c>
      <c r="D195">
        <v>54</v>
      </c>
      <c r="E195" s="30">
        <v>19000</v>
      </c>
      <c r="F195" s="30">
        <v>54333</v>
      </c>
      <c r="G195" s="30">
        <v>54663</v>
      </c>
    </row>
    <row r="196" spans="1:7">
      <c r="A196" s="91" t="s">
        <v>371</v>
      </c>
      <c r="B196" s="91" t="s">
        <v>57</v>
      </c>
      <c r="C196" s="92">
        <v>13337</v>
      </c>
      <c r="D196">
        <v>54</v>
      </c>
      <c r="E196" s="30">
        <v>21410</v>
      </c>
      <c r="F196" s="30">
        <v>107136</v>
      </c>
      <c r="G196" s="30">
        <v>111241</v>
      </c>
    </row>
    <row r="197" spans="1:7" s="13" customFormat="1">
      <c r="A197" s="95" t="s">
        <v>372</v>
      </c>
      <c r="B197" s="95" t="s">
        <v>36</v>
      </c>
      <c r="C197" s="96">
        <v>13841</v>
      </c>
      <c r="D197" s="13">
        <v>48</v>
      </c>
      <c r="E197" s="68">
        <v>25000</v>
      </c>
      <c r="F197" s="68">
        <v>133450</v>
      </c>
      <c r="G197" s="68">
        <v>124713</v>
      </c>
    </row>
    <row r="198" spans="1:7">
      <c r="A198" s="91" t="s">
        <v>373</v>
      </c>
      <c r="B198" s="91" t="s">
        <v>63</v>
      </c>
      <c r="C198" s="92">
        <v>14054</v>
      </c>
      <c r="D198">
        <v>60</v>
      </c>
      <c r="E198" s="30">
        <v>22480</v>
      </c>
      <c r="F198" s="30">
        <v>101443</v>
      </c>
      <c r="G198" s="30">
        <v>89646</v>
      </c>
    </row>
    <row r="199" spans="1:7">
      <c r="A199" s="91" t="s">
        <v>374</v>
      </c>
      <c r="B199" s="91" t="s">
        <v>66</v>
      </c>
      <c r="C199" s="92">
        <v>14099</v>
      </c>
      <c r="D199">
        <v>48.5</v>
      </c>
      <c r="E199" s="30">
        <v>10964</v>
      </c>
      <c r="F199" s="30">
        <v>104127</v>
      </c>
      <c r="G199" s="30">
        <v>91451</v>
      </c>
    </row>
    <row r="200" spans="1:7" s="77" customFormat="1">
      <c r="A200" s="91" t="s">
        <v>375</v>
      </c>
      <c r="B200" s="91" t="s">
        <v>31</v>
      </c>
      <c r="C200" s="92">
        <v>14550</v>
      </c>
      <c r="D200">
        <v>47.5</v>
      </c>
      <c r="E200" s="30">
        <v>16579</v>
      </c>
      <c r="F200" s="30">
        <v>24839</v>
      </c>
      <c r="G200" s="30">
        <v>30139</v>
      </c>
    </row>
    <row r="201" spans="1:7">
      <c r="A201" s="91" t="s">
        <v>376</v>
      </c>
      <c r="B201" s="91" t="s">
        <v>55</v>
      </c>
      <c r="C201" s="92">
        <v>14692</v>
      </c>
      <c r="D201">
        <v>58</v>
      </c>
      <c r="E201" s="30">
        <v>9141</v>
      </c>
      <c r="F201" s="30">
        <v>128378</v>
      </c>
      <c r="G201" s="30">
        <v>123810</v>
      </c>
    </row>
    <row r="202" spans="1:7">
      <c r="A202" s="91" t="s">
        <v>377</v>
      </c>
      <c r="B202" s="91" t="s">
        <v>27</v>
      </c>
      <c r="C202" s="92">
        <v>14879</v>
      </c>
      <c r="D202" s="77">
        <v>43</v>
      </c>
      <c r="E202" s="94">
        <v>12800</v>
      </c>
      <c r="F202" s="94">
        <v>134183</v>
      </c>
      <c r="G202" s="94">
        <v>138985</v>
      </c>
    </row>
    <row r="203" spans="1:7" s="13" customFormat="1">
      <c r="A203" s="95" t="s">
        <v>378</v>
      </c>
      <c r="B203" s="95" t="s">
        <v>68</v>
      </c>
      <c r="C203" s="96">
        <v>15851</v>
      </c>
      <c r="D203" s="13">
        <v>60</v>
      </c>
      <c r="E203" s="68">
        <v>7450</v>
      </c>
      <c r="F203" s="68">
        <v>86342</v>
      </c>
      <c r="G203" s="68">
        <v>79580</v>
      </c>
    </row>
    <row r="204" spans="1:7" s="77" customFormat="1">
      <c r="A204" s="91" t="s">
        <v>379</v>
      </c>
      <c r="B204" s="91" t="s">
        <v>65</v>
      </c>
      <c r="C204" s="92">
        <v>16436</v>
      </c>
      <c r="D204">
        <v>50</v>
      </c>
      <c r="E204" s="30">
        <v>3000</v>
      </c>
      <c r="F204" s="30">
        <v>53941</v>
      </c>
      <c r="G204" s="30">
        <v>72273</v>
      </c>
    </row>
    <row r="205" spans="1:7">
      <c r="A205" s="91" t="s">
        <v>380</v>
      </c>
      <c r="B205" s="91" t="s">
        <v>68</v>
      </c>
      <c r="C205" s="92">
        <v>17225</v>
      </c>
      <c r="D205">
        <v>60</v>
      </c>
      <c r="E205" s="30">
        <v>15500</v>
      </c>
      <c r="F205" s="30">
        <v>180645</v>
      </c>
      <c r="G205" s="30">
        <v>167952</v>
      </c>
    </row>
    <row r="206" spans="1:7">
      <c r="A206" s="91" t="s">
        <v>95</v>
      </c>
      <c r="B206" s="91" t="s">
        <v>381</v>
      </c>
      <c r="C206" s="92">
        <v>17320</v>
      </c>
      <c r="D206" s="77">
        <v>54</v>
      </c>
      <c r="E206" s="94">
        <v>6000</v>
      </c>
      <c r="F206" s="94">
        <v>105382</v>
      </c>
      <c r="G206" s="94">
        <v>105137</v>
      </c>
    </row>
    <row r="207" spans="1:7">
      <c r="A207" s="91" t="s">
        <v>382</v>
      </c>
      <c r="B207" s="91" t="s">
        <v>50</v>
      </c>
      <c r="C207" s="92">
        <v>18393</v>
      </c>
      <c r="D207">
        <v>56</v>
      </c>
      <c r="E207" s="30">
        <v>23877</v>
      </c>
      <c r="F207" s="30">
        <v>217668</v>
      </c>
      <c r="G207" s="30">
        <v>204622</v>
      </c>
    </row>
    <row r="208" spans="1:7" s="77" customFormat="1">
      <c r="A208" s="91" t="s">
        <v>383</v>
      </c>
      <c r="B208" s="91" t="s">
        <v>39</v>
      </c>
      <c r="C208" s="92">
        <v>18425</v>
      </c>
      <c r="D208">
        <v>60</v>
      </c>
      <c r="E208" s="30">
        <v>16000</v>
      </c>
      <c r="F208" s="30">
        <v>72925</v>
      </c>
      <c r="G208" s="30">
        <v>76472</v>
      </c>
    </row>
    <row r="209" spans="1:7" s="13" customFormat="1">
      <c r="A209" s="95" t="s">
        <v>384</v>
      </c>
      <c r="B209" s="95" t="s">
        <v>277</v>
      </c>
      <c r="C209" s="96">
        <v>18464</v>
      </c>
      <c r="D209" s="13">
        <v>48</v>
      </c>
      <c r="E209" s="97" t="s">
        <v>181</v>
      </c>
      <c r="F209" s="68">
        <v>53435</v>
      </c>
      <c r="G209" s="101" t="s">
        <v>181</v>
      </c>
    </row>
    <row r="210" spans="1:7">
      <c r="A210" s="91" t="s">
        <v>385</v>
      </c>
      <c r="B210" s="91" t="s">
        <v>55</v>
      </c>
      <c r="C210" s="92">
        <v>20173</v>
      </c>
      <c r="D210" s="77">
        <v>58</v>
      </c>
      <c r="E210" s="94">
        <v>10500</v>
      </c>
      <c r="F210" s="94">
        <v>109727</v>
      </c>
      <c r="G210" s="94">
        <v>107875</v>
      </c>
    </row>
    <row r="211" spans="1:7">
      <c r="A211" s="91" t="s">
        <v>386</v>
      </c>
      <c r="B211" s="91" t="s">
        <v>387</v>
      </c>
      <c r="C211" s="92">
        <v>20645</v>
      </c>
      <c r="D211">
        <v>46</v>
      </c>
      <c r="E211" s="30">
        <v>20800</v>
      </c>
      <c r="F211" s="30">
        <v>73620</v>
      </c>
      <c r="G211" s="30">
        <v>66729</v>
      </c>
    </row>
    <row r="212" spans="1:7">
      <c r="A212" s="91" t="s">
        <v>388</v>
      </c>
      <c r="B212" s="91" t="s">
        <v>66</v>
      </c>
      <c r="C212" s="92">
        <v>21054</v>
      </c>
      <c r="D212">
        <v>48</v>
      </c>
      <c r="E212" s="30">
        <v>9731</v>
      </c>
      <c r="F212" s="30">
        <v>213587</v>
      </c>
      <c r="G212" s="30">
        <v>197243</v>
      </c>
    </row>
    <row r="213" spans="1:7">
      <c r="A213" s="91" t="s">
        <v>389</v>
      </c>
      <c r="B213" s="91" t="s">
        <v>177</v>
      </c>
      <c r="C213" s="92">
        <v>21869</v>
      </c>
      <c r="D213">
        <v>50</v>
      </c>
      <c r="E213" s="30">
        <v>16000</v>
      </c>
      <c r="F213" s="30">
        <v>102948</v>
      </c>
      <c r="G213" s="30">
        <v>102124</v>
      </c>
    </row>
    <row r="214" spans="1:7">
      <c r="A214" s="91" t="s">
        <v>390</v>
      </c>
      <c r="B214" s="91" t="s">
        <v>65</v>
      </c>
      <c r="C214" s="92">
        <v>21961</v>
      </c>
      <c r="D214" s="77">
        <v>58</v>
      </c>
      <c r="E214" s="94">
        <v>14686</v>
      </c>
      <c r="F214" s="94">
        <v>128057</v>
      </c>
      <c r="G214" s="94">
        <v>118693</v>
      </c>
    </row>
    <row r="215" spans="1:7" s="13" customFormat="1">
      <c r="A215" s="95" t="s">
        <v>391</v>
      </c>
      <c r="B215" s="95" t="s">
        <v>69</v>
      </c>
      <c r="C215" s="96">
        <v>23347</v>
      </c>
      <c r="D215" s="13">
        <v>65</v>
      </c>
      <c r="E215" s="68">
        <v>8400</v>
      </c>
      <c r="F215" s="68">
        <v>101962</v>
      </c>
      <c r="G215" s="68">
        <v>102696</v>
      </c>
    </row>
    <row r="216" spans="1:7" s="77" customFormat="1">
      <c r="A216" s="91" t="s">
        <v>392</v>
      </c>
      <c r="B216" s="91" t="s">
        <v>48</v>
      </c>
      <c r="C216" s="92">
        <v>25944</v>
      </c>
      <c r="D216">
        <v>50</v>
      </c>
      <c r="E216" s="30">
        <v>28000</v>
      </c>
      <c r="F216" s="30">
        <v>103938</v>
      </c>
      <c r="G216" s="30">
        <v>111083</v>
      </c>
    </row>
    <row r="217" spans="1:7" s="77" customFormat="1">
      <c r="A217" s="91" t="s">
        <v>393</v>
      </c>
      <c r="B217" s="91" t="s">
        <v>68</v>
      </c>
      <c r="C217" s="92">
        <v>26200</v>
      </c>
      <c r="D217">
        <v>60</v>
      </c>
      <c r="E217" s="30">
        <v>41000</v>
      </c>
      <c r="F217" s="30">
        <v>169854</v>
      </c>
      <c r="G217" s="30">
        <v>172894</v>
      </c>
    </row>
    <row r="218" spans="1:7" s="77" customFormat="1">
      <c r="A218" s="91" t="s">
        <v>394</v>
      </c>
      <c r="B218" s="91" t="s">
        <v>46</v>
      </c>
      <c r="C218" s="92">
        <v>26407</v>
      </c>
      <c r="D218" s="77">
        <v>60</v>
      </c>
      <c r="E218" s="94">
        <v>36600</v>
      </c>
      <c r="F218" s="94">
        <v>232919</v>
      </c>
      <c r="G218" s="94">
        <v>222448</v>
      </c>
    </row>
    <row r="219" spans="1:7" s="77" customFormat="1">
      <c r="A219" s="91" t="s">
        <v>395</v>
      </c>
      <c r="B219" s="91" t="s">
        <v>66</v>
      </c>
      <c r="C219" s="92">
        <v>28977</v>
      </c>
      <c r="D219">
        <v>51</v>
      </c>
      <c r="E219" s="30">
        <v>15682</v>
      </c>
      <c r="F219" s="30">
        <v>192495</v>
      </c>
      <c r="G219" s="30">
        <v>183070</v>
      </c>
    </row>
    <row r="220" spans="1:7">
      <c r="A220" s="91" t="s">
        <v>396</v>
      </c>
      <c r="B220" s="91" t="s">
        <v>61</v>
      </c>
      <c r="C220" s="92">
        <v>34211</v>
      </c>
      <c r="D220">
        <v>60</v>
      </c>
      <c r="E220" s="30">
        <v>37800</v>
      </c>
      <c r="F220" s="30">
        <v>83217</v>
      </c>
      <c r="G220" s="30">
        <v>90675</v>
      </c>
    </row>
    <row r="221" spans="1:7">
      <c r="B221" s="91"/>
    </row>
    <row r="222" spans="1:7">
      <c r="A222" s="99" t="s">
        <v>220</v>
      </c>
      <c r="B222" s="77"/>
    </row>
    <row r="223" spans="1:7" s="77" customFormat="1">
      <c r="A223" s="99" t="s">
        <v>221</v>
      </c>
    </row>
    <row r="224" spans="1:7">
      <c r="A224" s="91" t="s">
        <v>397</v>
      </c>
      <c r="B224" s="91" t="s">
        <v>56</v>
      </c>
      <c r="C224" s="92">
        <v>39968</v>
      </c>
      <c r="D224">
        <v>66</v>
      </c>
      <c r="E224" s="98" t="s">
        <v>181</v>
      </c>
      <c r="F224" s="30">
        <v>205071</v>
      </c>
      <c r="G224" s="30">
        <v>195521</v>
      </c>
    </row>
    <row r="225" spans="1:7">
      <c r="A225" s="91" t="s">
        <v>398</v>
      </c>
      <c r="B225" s="91" t="s">
        <v>53</v>
      </c>
      <c r="C225" s="92">
        <v>41633</v>
      </c>
      <c r="D225" s="77">
        <v>52</v>
      </c>
      <c r="E225" s="94">
        <v>27000</v>
      </c>
      <c r="F225" s="94">
        <v>68416</v>
      </c>
      <c r="G225" s="94">
        <v>72024</v>
      </c>
    </row>
    <row r="226" spans="1:7">
      <c r="A226" s="91" t="s">
        <v>399</v>
      </c>
      <c r="B226" s="91" t="s">
        <v>357</v>
      </c>
      <c r="C226" s="92">
        <v>44779</v>
      </c>
      <c r="D226">
        <v>60</v>
      </c>
      <c r="E226" s="30">
        <v>54000</v>
      </c>
      <c r="F226" s="30">
        <v>309746</v>
      </c>
      <c r="G226" s="30">
        <v>296463</v>
      </c>
    </row>
    <row r="227" spans="1:7" s="77" customFormat="1">
      <c r="A227" s="91" t="s">
        <v>400</v>
      </c>
      <c r="B227" s="91" t="s">
        <v>67</v>
      </c>
      <c r="C227" s="92">
        <v>50644</v>
      </c>
      <c r="D227">
        <v>57</v>
      </c>
      <c r="E227" s="30">
        <v>42000</v>
      </c>
      <c r="F227" s="30">
        <v>102547</v>
      </c>
      <c r="G227" s="30">
        <v>91353</v>
      </c>
    </row>
    <row r="228" spans="1:7">
      <c r="A228" s="91" t="s">
        <v>401</v>
      </c>
      <c r="B228" s="91" t="s">
        <v>67</v>
      </c>
      <c r="C228" s="92">
        <v>71127</v>
      </c>
      <c r="D228">
        <v>60</v>
      </c>
      <c r="E228" s="30">
        <v>38000</v>
      </c>
      <c r="F228" s="30">
        <v>211535</v>
      </c>
      <c r="G228" s="30">
        <v>212345</v>
      </c>
    </row>
    <row r="229" spans="1:7" s="13" customFormat="1">
      <c r="A229" s="95" t="s">
        <v>402</v>
      </c>
      <c r="B229" s="95" t="s">
        <v>69</v>
      </c>
      <c r="C229" s="96">
        <v>183723</v>
      </c>
      <c r="D229" s="13">
        <v>70</v>
      </c>
      <c r="E229" s="68">
        <v>45000</v>
      </c>
      <c r="F229" s="68">
        <v>117903</v>
      </c>
      <c r="G229" s="68">
        <v>131945</v>
      </c>
    </row>
    <row r="230" spans="1:7">
      <c r="A230" s="91"/>
      <c r="B230" s="91"/>
      <c r="C230" s="92"/>
      <c r="F230" s="30"/>
    </row>
    <row r="231" spans="1:7" s="107" customFormat="1">
      <c r="A231" s="102" t="s">
        <v>403</v>
      </c>
      <c r="B231" s="103"/>
      <c r="C231" s="104"/>
      <c r="D231" s="105"/>
      <c r="E231" s="106"/>
      <c r="F231" s="106"/>
      <c r="G231" s="105"/>
    </row>
    <row r="232" spans="1:7">
      <c r="A232" s="108"/>
      <c r="B232" s="108"/>
      <c r="C232" s="109"/>
      <c r="F232" s="30"/>
    </row>
    <row r="233" spans="1:7">
      <c r="A233" s="91" t="s">
        <v>404</v>
      </c>
      <c r="B233" s="91" t="s">
        <v>59</v>
      </c>
      <c r="C233" s="92"/>
      <c r="D233" s="77">
        <v>20</v>
      </c>
      <c r="E233" s="94">
        <v>1440</v>
      </c>
      <c r="F233" s="94">
        <v>721</v>
      </c>
      <c r="G233" s="77">
        <v>652</v>
      </c>
    </row>
    <row r="234" spans="1:7">
      <c r="A234" s="91" t="s">
        <v>405</v>
      </c>
      <c r="B234" s="91" t="s">
        <v>406</v>
      </c>
      <c r="C234" s="92"/>
      <c r="D234">
        <v>10</v>
      </c>
      <c r="E234" s="30">
        <v>1500</v>
      </c>
      <c r="F234" s="30">
        <v>1457</v>
      </c>
      <c r="G234" s="30">
        <v>1093</v>
      </c>
    </row>
    <row r="235" spans="1:7" s="77" customFormat="1">
      <c r="A235" s="91" t="s">
        <v>407</v>
      </c>
      <c r="B235" s="91" t="s">
        <v>39</v>
      </c>
      <c r="C235" s="92"/>
      <c r="D235">
        <v>35</v>
      </c>
      <c r="E235" s="30">
        <v>2267</v>
      </c>
      <c r="F235" s="30">
        <v>847</v>
      </c>
      <c r="G235" s="30">
        <v>1150</v>
      </c>
    </row>
    <row r="236" spans="1:7">
      <c r="A236" s="91" t="s">
        <v>408</v>
      </c>
      <c r="B236" s="91" t="s">
        <v>69</v>
      </c>
      <c r="C236" s="92"/>
      <c r="D236">
        <v>35</v>
      </c>
      <c r="E236" s="30">
        <v>1200</v>
      </c>
      <c r="F236" s="30">
        <v>1266</v>
      </c>
      <c r="G236" s="30">
        <v>1358</v>
      </c>
    </row>
    <row r="237" spans="1:7">
      <c r="A237" s="91" t="s">
        <v>409</v>
      </c>
      <c r="B237" s="91" t="s">
        <v>57</v>
      </c>
      <c r="C237" s="92"/>
      <c r="D237" s="77">
        <v>14</v>
      </c>
      <c r="E237" s="94">
        <v>800</v>
      </c>
      <c r="F237" s="94">
        <v>1541</v>
      </c>
      <c r="G237" s="94">
        <v>1403</v>
      </c>
    </row>
    <row r="238" spans="1:7" s="13" customFormat="1">
      <c r="A238" s="95" t="s">
        <v>410</v>
      </c>
      <c r="B238" s="95" t="s">
        <v>53</v>
      </c>
      <c r="C238" s="96"/>
      <c r="D238" s="13">
        <v>20</v>
      </c>
      <c r="E238" s="97" t="s">
        <v>146</v>
      </c>
      <c r="F238" s="97" t="s">
        <v>181</v>
      </c>
      <c r="G238" s="68">
        <v>1857</v>
      </c>
    </row>
    <row r="239" spans="1:7" s="77" customFormat="1">
      <c r="A239" s="91" t="s">
        <v>411</v>
      </c>
      <c r="B239" s="91" t="s">
        <v>69</v>
      </c>
      <c r="C239" s="92"/>
      <c r="D239">
        <v>35</v>
      </c>
      <c r="E239" s="30">
        <v>1568</v>
      </c>
      <c r="F239" s="30">
        <v>2713</v>
      </c>
      <c r="G239" s="30">
        <v>2230</v>
      </c>
    </row>
    <row r="240" spans="1:7">
      <c r="A240" s="91" t="s">
        <v>412</v>
      </c>
      <c r="B240" s="91" t="s">
        <v>52</v>
      </c>
      <c r="C240" s="92"/>
      <c r="D240">
        <v>12</v>
      </c>
      <c r="E240" s="30">
        <v>2400</v>
      </c>
      <c r="F240" s="30">
        <v>2191</v>
      </c>
      <c r="G240" s="30">
        <v>2271</v>
      </c>
    </row>
    <row r="241" spans="1:7">
      <c r="A241" s="91" t="s">
        <v>413</v>
      </c>
      <c r="B241" s="91" t="s">
        <v>59</v>
      </c>
      <c r="C241" s="92"/>
      <c r="D241" s="77">
        <v>20</v>
      </c>
      <c r="E241" s="94">
        <v>800</v>
      </c>
      <c r="F241" s="94">
        <v>1799</v>
      </c>
      <c r="G241" s="94">
        <v>2314</v>
      </c>
    </row>
    <row r="242" spans="1:7">
      <c r="A242" s="91" t="s">
        <v>414</v>
      </c>
      <c r="B242" s="91" t="s">
        <v>52</v>
      </c>
      <c r="C242" s="92"/>
      <c r="D242">
        <v>15</v>
      </c>
      <c r="E242" s="30">
        <v>1560</v>
      </c>
      <c r="F242" s="30">
        <v>2424</v>
      </c>
      <c r="G242" s="30">
        <v>2637</v>
      </c>
    </row>
    <row r="243" spans="1:7" s="77" customFormat="1">
      <c r="A243" s="91" t="s">
        <v>415</v>
      </c>
      <c r="B243" s="91" t="s">
        <v>65</v>
      </c>
      <c r="C243" s="92"/>
      <c r="D243">
        <v>15</v>
      </c>
      <c r="E243" s="30">
        <v>800</v>
      </c>
      <c r="F243" s="30">
        <v>2662</v>
      </c>
      <c r="G243" s="30">
        <v>3280</v>
      </c>
    </row>
    <row r="244" spans="1:7" s="13" customFormat="1">
      <c r="A244" s="95" t="s">
        <v>416</v>
      </c>
      <c r="B244" s="95" t="s">
        <v>57</v>
      </c>
      <c r="C244" s="96"/>
      <c r="D244" s="13">
        <v>16</v>
      </c>
      <c r="E244" s="68">
        <v>819</v>
      </c>
      <c r="F244" s="68">
        <v>4401</v>
      </c>
      <c r="G244" s="68">
        <v>4416</v>
      </c>
    </row>
    <row r="245" spans="1:7">
      <c r="A245" s="91" t="s">
        <v>417</v>
      </c>
      <c r="B245" s="91" t="s">
        <v>53</v>
      </c>
      <c r="C245" s="92"/>
      <c r="D245" s="77">
        <v>20</v>
      </c>
      <c r="E245" s="94">
        <v>715</v>
      </c>
      <c r="F245" s="94">
        <v>416</v>
      </c>
      <c r="G245" s="94">
        <v>4477</v>
      </c>
    </row>
    <row r="246" spans="1:7">
      <c r="A246" s="91" t="s">
        <v>418</v>
      </c>
      <c r="B246" s="91" t="s">
        <v>53</v>
      </c>
      <c r="C246" s="92"/>
      <c r="D246">
        <v>20</v>
      </c>
      <c r="E246" s="30">
        <v>2200</v>
      </c>
      <c r="F246" s="30">
        <v>4553</v>
      </c>
      <c r="G246" s="30">
        <v>5586</v>
      </c>
    </row>
    <row r="247" spans="1:7">
      <c r="A247" s="91" t="s">
        <v>419</v>
      </c>
      <c r="B247" s="91" t="s">
        <v>49</v>
      </c>
      <c r="C247" s="92"/>
      <c r="D247">
        <v>20</v>
      </c>
      <c r="E247" s="30">
        <v>500</v>
      </c>
      <c r="F247" s="30">
        <v>4395</v>
      </c>
      <c r="G247" s="30">
        <v>5847</v>
      </c>
    </row>
    <row r="248" spans="1:7" s="77" customFormat="1">
      <c r="A248" s="91" t="s">
        <v>420</v>
      </c>
      <c r="B248" s="91" t="s">
        <v>67</v>
      </c>
      <c r="C248" s="92"/>
      <c r="D248">
        <v>28</v>
      </c>
      <c r="E248" s="30">
        <v>2000</v>
      </c>
      <c r="F248" s="30">
        <v>8393</v>
      </c>
      <c r="G248" s="30">
        <v>8317</v>
      </c>
    </row>
    <row r="249" spans="1:7">
      <c r="A249" s="91" t="s">
        <v>421</v>
      </c>
      <c r="B249" s="91" t="s">
        <v>69</v>
      </c>
      <c r="C249" s="92"/>
      <c r="D249">
        <v>54</v>
      </c>
      <c r="E249" s="30">
        <v>6700</v>
      </c>
      <c r="F249" s="30">
        <v>11681</v>
      </c>
      <c r="G249" s="30">
        <v>10080</v>
      </c>
    </row>
    <row r="250" spans="1:7" s="13" customFormat="1">
      <c r="A250" s="95" t="s">
        <v>422</v>
      </c>
      <c r="B250" s="95" t="s">
        <v>65</v>
      </c>
      <c r="C250" s="96"/>
      <c r="D250" s="13">
        <v>28</v>
      </c>
      <c r="E250" s="68">
        <v>1500</v>
      </c>
      <c r="F250" s="68">
        <v>10105</v>
      </c>
      <c r="G250" s="68">
        <v>10127</v>
      </c>
    </row>
    <row r="251" spans="1:7">
      <c r="A251" s="91" t="s">
        <v>410</v>
      </c>
      <c r="B251" s="91" t="s">
        <v>61</v>
      </c>
      <c r="C251" s="92"/>
      <c r="D251">
        <v>14</v>
      </c>
      <c r="E251" s="98" t="s">
        <v>146</v>
      </c>
      <c r="F251" s="30">
        <v>19063</v>
      </c>
      <c r="G251" s="30">
        <v>17915</v>
      </c>
    </row>
    <row r="252" spans="1:7" s="77" customFormat="1">
      <c r="A252" s="91" t="s">
        <v>423</v>
      </c>
      <c r="B252" s="91" t="s">
        <v>69</v>
      </c>
      <c r="C252" s="92"/>
      <c r="D252">
        <v>52</v>
      </c>
      <c r="E252" s="30">
        <v>10000</v>
      </c>
      <c r="F252" s="30">
        <v>17369</v>
      </c>
      <c r="G252" s="30">
        <v>17965</v>
      </c>
    </row>
    <row r="253" spans="1:7">
      <c r="A253" s="91" t="s">
        <v>424</v>
      </c>
      <c r="B253" s="91" t="s">
        <v>66</v>
      </c>
      <c r="C253" s="92"/>
      <c r="D253">
        <v>43.5</v>
      </c>
      <c r="E253" s="30">
        <v>7000</v>
      </c>
      <c r="F253" s="30">
        <v>28385</v>
      </c>
      <c r="G253" s="30">
        <v>21617</v>
      </c>
    </row>
    <row r="254" spans="1:7">
      <c r="A254" s="91" t="s">
        <v>425</v>
      </c>
      <c r="B254" s="91" t="s">
        <v>69</v>
      </c>
      <c r="C254" s="92"/>
      <c r="D254" s="77">
        <v>60</v>
      </c>
      <c r="E254" s="94">
        <v>6800</v>
      </c>
      <c r="F254" s="94">
        <v>50343</v>
      </c>
      <c r="G254" s="94">
        <v>34830</v>
      </c>
    </row>
    <row r="255" spans="1:7">
      <c r="A255" s="91" t="s">
        <v>426</v>
      </c>
      <c r="B255" s="91" t="s">
        <v>69</v>
      </c>
      <c r="C255" s="92"/>
      <c r="D255">
        <v>48</v>
      </c>
      <c r="E255" s="30">
        <v>4000</v>
      </c>
      <c r="F255" s="30">
        <v>47003</v>
      </c>
      <c r="G255" s="30">
        <v>45501</v>
      </c>
    </row>
    <row r="256" spans="1:7" s="13" customFormat="1">
      <c r="A256" s="95" t="s">
        <v>427</v>
      </c>
      <c r="B256" s="95" t="s">
        <v>65</v>
      </c>
      <c r="C256" s="96"/>
      <c r="D256" s="13">
        <v>41</v>
      </c>
      <c r="E256" s="68">
        <v>1374</v>
      </c>
      <c r="F256" s="68">
        <v>42139</v>
      </c>
      <c r="G256" s="68">
        <v>48587</v>
      </c>
    </row>
    <row r="257" spans="1:7">
      <c r="A257" s="91" t="s">
        <v>428</v>
      </c>
      <c r="B257" s="91" t="s">
        <v>69</v>
      </c>
      <c r="C257" s="92"/>
      <c r="D257">
        <v>65</v>
      </c>
      <c r="E257" s="30">
        <v>10200</v>
      </c>
      <c r="F257" s="30">
        <v>62703</v>
      </c>
      <c r="G257" s="30">
        <v>56384</v>
      </c>
    </row>
    <row r="258" spans="1:7">
      <c r="A258" s="91" t="s">
        <v>429</v>
      </c>
      <c r="B258" s="91" t="s">
        <v>67</v>
      </c>
      <c r="C258" s="92"/>
      <c r="D258" s="77">
        <v>54</v>
      </c>
      <c r="E258" s="94">
        <v>4614</v>
      </c>
      <c r="F258" s="94">
        <v>63276</v>
      </c>
      <c r="G258" s="94">
        <v>56409</v>
      </c>
    </row>
    <row r="259" spans="1:7">
      <c r="A259" s="91" t="s">
        <v>430</v>
      </c>
      <c r="B259" s="91" t="s">
        <v>36</v>
      </c>
      <c r="C259" s="92"/>
      <c r="D259">
        <v>45</v>
      </c>
      <c r="E259" s="30">
        <v>900</v>
      </c>
      <c r="F259" s="30">
        <v>20450</v>
      </c>
      <c r="G259" s="30">
        <v>63525</v>
      </c>
    </row>
    <row r="260" spans="1:7" s="77" customFormat="1">
      <c r="A260" s="91" t="s">
        <v>431</v>
      </c>
      <c r="B260" s="91" t="s">
        <v>69</v>
      </c>
      <c r="C260" s="92"/>
      <c r="D260">
        <v>51</v>
      </c>
      <c r="E260" s="30">
        <v>6000</v>
      </c>
      <c r="F260" s="30">
        <v>78043</v>
      </c>
      <c r="G260" s="30">
        <v>72077</v>
      </c>
    </row>
    <row r="261" spans="1:7">
      <c r="A261" s="91" t="s">
        <v>432</v>
      </c>
      <c r="B261" s="91" t="s">
        <v>67</v>
      </c>
      <c r="C261" s="92"/>
      <c r="D261">
        <v>57</v>
      </c>
      <c r="E261" s="30">
        <v>10000</v>
      </c>
      <c r="F261" s="30">
        <v>90593</v>
      </c>
      <c r="G261" s="30">
        <v>84570</v>
      </c>
    </row>
    <row r="262" spans="1:7" s="13" customFormat="1">
      <c r="A262" s="95" t="s">
        <v>433</v>
      </c>
      <c r="B262" s="95" t="s">
        <v>67</v>
      </c>
      <c r="C262" s="96"/>
      <c r="D262" s="13">
        <v>54</v>
      </c>
      <c r="E262" s="68">
        <v>3856</v>
      </c>
      <c r="F262" s="68">
        <v>100703</v>
      </c>
      <c r="G262" s="68">
        <v>95162</v>
      </c>
    </row>
    <row r="264" spans="1:7">
      <c r="A264" s="99" t="s">
        <v>220</v>
      </c>
      <c r="B264" s="91"/>
    </row>
    <row r="265" spans="1:7">
      <c r="A265" s="99" t="s">
        <v>221</v>
      </c>
      <c r="B265" s="77"/>
    </row>
  </sheetData>
  <phoneticPr fontId="0" type="noConversion"/>
  <printOptions horizontalCentered="1"/>
  <pageMargins left="0.75" right="0.75" top="1" bottom="1" header="0.5" footer="0.5"/>
  <pageSetup scale="73" orientation="landscape" horizontalDpi="4294967293" r:id="rId1"/>
  <headerFooter alignWithMargins="0">
    <oddHeader>&amp;C&amp;"Arial,Bold"&amp;14Public Library System Branch Statistics FY02</oddHeader>
    <oddFooter>&amp;L&amp;11Mississippi Public Library Statistics, FY02, Branch Statistics&amp;R&amp;11Page 22</oddFooter>
  </headerFooter>
  <rowBreaks count="5" manualBreakCount="5">
    <brk id="47" max="16383" man="1"/>
    <brk id="91" max="16383" man="1"/>
    <brk id="135" max="16383" man="1"/>
    <brk id="179" max="16383" man="1"/>
    <brk id="223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Operations 2002</vt:lpstr>
      <vt:lpstr>Income 2002</vt:lpstr>
      <vt:lpstr>Expenditures 2002</vt:lpstr>
      <vt:lpstr>Circulation  2002</vt:lpstr>
      <vt:lpstr>Other Services 2002</vt:lpstr>
      <vt:lpstr>Branch Info 2002</vt:lpstr>
      <vt:lpstr>'Operations 2002'!Print_Area</vt:lpstr>
      <vt:lpstr>'Branch Info 2002'!Print_Titles</vt:lpstr>
      <vt:lpstr>'Operations 2002'!Print_Titles</vt:lpstr>
      <vt:lpstr>'Other Services 2002'!Print_Titles</vt:lpstr>
    </vt:vector>
  </TitlesOfParts>
  <Company>Mississippi Library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Shurden</dc:creator>
  <cp:lastModifiedBy>jnabzdyk</cp:lastModifiedBy>
  <dcterms:created xsi:type="dcterms:W3CDTF">2003-07-15T19:35:15Z</dcterms:created>
  <dcterms:modified xsi:type="dcterms:W3CDTF">2015-04-09T19:21:48Z</dcterms:modified>
</cp:coreProperties>
</file>