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2120" windowHeight="9120" firstSheet="2" activeTab="3"/>
  </bookViews>
  <sheets>
    <sheet name="Operations2000" sheetId="1" r:id="rId1"/>
    <sheet name="Income2000" sheetId="2" r:id="rId2"/>
    <sheet name="Circulation2000" sheetId="4" r:id="rId3"/>
    <sheet name="Branch Circulation2000" sheetId="6" r:id="rId4"/>
    <sheet name="Other Services 2000" sheetId="8" r:id="rId5"/>
    <sheet name="Library Codes" sheetId="9" r:id="rId6"/>
    <sheet name="Expenditures2000" sheetId="3" r:id="rId7"/>
  </sheets>
  <definedNames>
    <definedName name="_xlnm.Print_Area" localSheetId="3">'Branch Circulation2000'!$A$1:$G$252</definedName>
    <definedName name="_xlnm.Print_Area" localSheetId="6">Expenditures2000!$A$1:$Q$70</definedName>
    <definedName name="_xlnm.Print_Area" localSheetId="1">Income2000!$A$1:$N$72</definedName>
    <definedName name="_xlnm.Print_Area" localSheetId="5">'Library Codes'!$A$1:$G$52</definedName>
    <definedName name="_xlnm.Print_Titles" localSheetId="3">'Branch Circulation2000'!$3:$3</definedName>
  </definedNames>
  <calcPr calcId="125725" fullCalcOnLoad="1"/>
</workbook>
</file>

<file path=xl/calcChain.xml><?xml version="1.0" encoding="utf-8"?>
<calcChain xmlns="http://schemas.openxmlformats.org/spreadsheetml/2006/main">
  <c r="J6" i="4"/>
  <c r="E6" s="1"/>
  <c r="L6"/>
  <c r="E7"/>
  <c r="I7"/>
  <c r="J7"/>
  <c r="C7" s="1"/>
  <c r="K7"/>
  <c r="L7"/>
  <c r="J8"/>
  <c r="E8" s="1"/>
  <c r="L8"/>
  <c r="E9"/>
  <c r="I9"/>
  <c r="J9"/>
  <c r="C9" s="1"/>
  <c r="K9"/>
  <c r="L9"/>
  <c r="J10"/>
  <c r="E10" s="1"/>
  <c r="L10"/>
  <c r="E11"/>
  <c r="I11"/>
  <c r="J11"/>
  <c r="C11" s="1"/>
  <c r="K11"/>
  <c r="L11"/>
  <c r="J12"/>
  <c r="E12" s="1"/>
  <c r="L12"/>
  <c r="E13"/>
  <c r="I13"/>
  <c r="J13"/>
  <c r="C13" s="1"/>
  <c r="K13"/>
  <c r="L13"/>
  <c r="J16"/>
  <c r="E16" s="1"/>
  <c r="L16"/>
  <c r="E17"/>
  <c r="I17"/>
  <c r="J17"/>
  <c r="C17" s="1"/>
  <c r="K17"/>
  <c r="L17"/>
  <c r="J18"/>
  <c r="E18" s="1"/>
  <c r="L18"/>
  <c r="E19"/>
  <c r="I19"/>
  <c r="J19"/>
  <c r="C19" s="1"/>
  <c r="K19"/>
  <c r="L19"/>
  <c r="J20"/>
  <c r="E20" s="1"/>
  <c r="L20"/>
  <c r="E21"/>
  <c r="I21"/>
  <c r="J21"/>
  <c r="C21" s="1"/>
  <c r="K21"/>
  <c r="L21"/>
  <c r="J22"/>
  <c r="E22" s="1"/>
  <c r="L22"/>
  <c r="E23"/>
  <c r="I23"/>
  <c r="J23"/>
  <c r="C23" s="1"/>
  <c r="K23"/>
  <c r="L23"/>
  <c r="J26"/>
  <c r="E26" s="1"/>
  <c r="L26"/>
  <c r="E27"/>
  <c r="I27"/>
  <c r="J27"/>
  <c r="C27" s="1"/>
  <c r="K27"/>
  <c r="L27"/>
  <c r="J28"/>
  <c r="E28" s="1"/>
  <c r="L28"/>
  <c r="E29"/>
  <c r="I29"/>
  <c r="J29"/>
  <c r="C29" s="1"/>
  <c r="K29"/>
  <c r="L29"/>
  <c r="J30"/>
  <c r="E30" s="1"/>
  <c r="L30"/>
  <c r="E31"/>
  <c r="I31"/>
  <c r="J31"/>
  <c r="C31" s="1"/>
  <c r="K31"/>
  <c r="L31"/>
  <c r="J32"/>
  <c r="E32" s="1"/>
  <c r="L32"/>
  <c r="E33"/>
  <c r="I33"/>
  <c r="J33"/>
  <c r="C33" s="1"/>
  <c r="K33"/>
  <c r="L33"/>
  <c r="J34"/>
  <c r="E34" s="1"/>
  <c r="L34"/>
  <c r="E35"/>
  <c r="I35"/>
  <c r="J35"/>
  <c r="C35" s="1"/>
  <c r="K35"/>
  <c r="L35"/>
  <c r="J36"/>
  <c r="E36" s="1"/>
  <c r="L36"/>
  <c r="E37"/>
  <c r="I37"/>
  <c r="J37"/>
  <c r="C37" s="1"/>
  <c r="K37"/>
  <c r="L37"/>
  <c r="J40"/>
  <c r="E40" s="1"/>
  <c r="L40"/>
  <c r="E41"/>
  <c r="I41"/>
  <c r="J41"/>
  <c r="C41" s="1"/>
  <c r="K41"/>
  <c r="L41"/>
  <c r="J42"/>
  <c r="E42" s="1"/>
  <c r="L42"/>
  <c r="E43"/>
  <c r="I43"/>
  <c r="J43"/>
  <c r="C43" s="1"/>
  <c r="K43"/>
  <c r="L43"/>
  <c r="J44"/>
  <c r="E44" s="1"/>
  <c r="L44"/>
  <c r="E47"/>
  <c r="I47"/>
  <c r="J47"/>
  <c r="C47" s="1"/>
  <c r="K47"/>
  <c r="L47"/>
  <c r="J48"/>
  <c r="E48" s="1"/>
  <c r="L48"/>
  <c r="E49"/>
  <c r="I49"/>
  <c r="J49"/>
  <c r="C49" s="1"/>
  <c r="K49"/>
  <c r="L49"/>
  <c r="J50"/>
  <c r="E50" s="1"/>
  <c r="L50"/>
  <c r="E51"/>
  <c r="I51"/>
  <c r="J51"/>
  <c r="C51" s="1"/>
  <c r="K51"/>
  <c r="L51"/>
  <c r="J54"/>
  <c r="E54" s="1"/>
  <c r="L54"/>
  <c r="E55"/>
  <c r="I55"/>
  <c r="J55"/>
  <c r="C55" s="1"/>
  <c r="K55"/>
  <c r="L55"/>
  <c r="J56"/>
  <c r="E56" s="1"/>
  <c r="L56"/>
  <c r="E59"/>
  <c r="I59"/>
  <c r="J59"/>
  <c r="C59" s="1"/>
  <c r="K59"/>
  <c r="L59"/>
  <c r="J60"/>
  <c r="E60" s="1"/>
  <c r="L60"/>
  <c r="E61"/>
  <c r="I61"/>
  <c r="J61"/>
  <c r="C61" s="1"/>
  <c r="K61"/>
  <c r="L61"/>
  <c r="J62"/>
  <c r="E62" s="1"/>
  <c r="L62"/>
  <c r="E63"/>
  <c r="I63"/>
  <c r="J63"/>
  <c r="C63" s="1"/>
  <c r="K63"/>
  <c r="L63"/>
  <c r="J64"/>
  <c r="E64" s="1"/>
  <c r="L64"/>
  <c r="E67"/>
  <c r="I67"/>
  <c r="J67"/>
  <c r="C67" s="1"/>
  <c r="K67"/>
  <c r="L67"/>
  <c r="J68"/>
  <c r="E68" s="1"/>
  <c r="L68"/>
  <c r="B70"/>
  <c r="C70"/>
  <c r="D70"/>
  <c r="E70"/>
  <c r="F70"/>
  <c r="G70"/>
  <c r="H70"/>
  <c r="I70"/>
  <c r="J70"/>
  <c r="L70"/>
  <c r="M70"/>
  <c r="K70" s="1"/>
  <c r="D6" i="3"/>
  <c r="E6"/>
  <c r="I6"/>
  <c r="J6"/>
  <c r="M6"/>
  <c r="N6"/>
  <c r="O6"/>
  <c r="Q6"/>
  <c r="D7"/>
  <c r="E7"/>
  <c r="I7"/>
  <c r="J7"/>
  <c r="M7"/>
  <c r="N7"/>
  <c r="O7"/>
  <c r="Q7"/>
  <c r="D8"/>
  <c r="E8"/>
  <c r="I8"/>
  <c r="J8"/>
  <c r="M8"/>
  <c r="N8"/>
  <c r="O8"/>
  <c r="Q8"/>
  <c r="D9"/>
  <c r="E9"/>
  <c r="I9"/>
  <c r="J9"/>
  <c r="M9"/>
  <c r="N9"/>
  <c r="O9"/>
  <c r="Q9"/>
  <c r="D10"/>
  <c r="E10"/>
  <c r="I10"/>
  <c r="J10"/>
  <c r="M10"/>
  <c r="N10"/>
  <c r="O10"/>
  <c r="Q10"/>
  <c r="D11"/>
  <c r="E11"/>
  <c r="I11"/>
  <c r="J11"/>
  <c r="M11"/>
  <c r="N11"/>
  <c r="O11"/>
  <c r="Q11"/>
  <c r="D12"/>
  <c r="E12"/>
  <c r="I12"/>
  <c r="J12"/>
  <c r="M12"/>
  <c r="N12"/>
  <c r="O12"/>
  <c r="Q12"/>
  <c r="D13"/>
  <c r="E13"/>
  <c r="I13"/>
  <c r="J13"/>
  <c r="M13"/>
  <c r="N13"/>
  <c r="O13"/>
  <c r="Q13"/>
  <c r="D16"/>
  <c r="E16"/>
  <c r="I16"/>
  <c r="J16"/>
  <c r="M16"/>
  <c r="N16"/>
  <c r="O16"/>
  <c r="Q16"/>
  <c r="D17"/>
  <c r="E17"/>
  <c r="I17"/>
  <c r="J17"/>
  <c r="M17"/>
  <c r="N17"/>
  <c r="O17"/>
  <c r="Q17"/>
  <c r="D18"/>
  <c r="E18"/>
  <c r="I18"/>
  <c r="J18"/>
  <c r="M18"/>
  <c r="N18"/>
  <c r="O18"/>
  <c r="Q18"/>
  <c r="D19"/>
  <c r="E19"/>
  <c r="I19"/>
  <c r="J19"/>
  <c r="M19"/>
  <c r="N19"/>
  <c r="O19"/>
  <c r="Q19"/>
  <c r="D20"/>
  <c r="E20"/>
  <c r="I20"/>
  <c r="J20"/>
  <c r="M20"/>
  <c r="N20"/>
  <c r="O20"/>
  <c r="Q20"/>
  <c r="D21"/>
  <c r="E21"/>
  <c r="I21"/>
  <c r="J21"/>
  <c r="M21"/>
  <c r="N21"/>
  <c r="O21"/>
  <c r="Q21"/>
  <c r="D22"/>
  <c r="E22"/>
  <c r="I22"/>
  <c r="J22"/>
  <c r="M22"/>
  <c r="N22"/>
  <c r="O22"/>
  <c r="Q22"/>
  <c r="D23"/>
  <c r="E23"/>
  <c r="I23"/>
  <c r="J23"/>
  <c r="M23"/>
  <c r="N23"/>
  <c r="O23"/>
  <c r="Q23"/>
  <c r="D26"/>
  <c r="E26"/>
  <c r="I26"/>
  <c r="J26"/>
  <c r="M26"/>
  <c r="N26"/>
  <c r="O26"/>
  <c r="Q26"/>
  <c r="D27"/>
  <c r="E27"/>
  <c r="I27"/>
  <c r="J27"/>
  <c r="M27"/>
  <c r="N27"/>
  <c r="O27"/>
  <c r="Q27"/>
  <c r="D28"/>
  <c r="E28"/>
  <c r="I28"/>
  <c r="J28"/>
  <c r="M28"/>
  <c r="N28"/>
  <c r="O28"/>
  <c r="Q28"/>
  <c r="D29"/>
  <c r="E29"/>
  <c r="I29"/>
  <c r="J29"/>
  <c r="M29"/>
  <c r="N29"/>
  <c r="O29"/>
  <c r="Q29"/>
  <c r="D30"/>
  <c r="E30"/>
  <c r="I30"/>
  <c r="J30"/>
  <c r="M30"/>
  <c r="N30"/>
  <c r="O30"/>
  <c r="Q30"/>
  <c r="D31"/>
  <c r="E31"/>
  <c r="I31"/>
  <c r="J31"/>
  <c r="M31"/>
  <c r="N31"/>
  <c r="O31"/>
  <c r="Q31"/>
  <c r="D32"/>
  <c r="E32"/>
  <c r="I32"/>
  <c r="J32"/>
  <c r="M32"/>
  <c r="N32"/>
  <c r="O32"/>
  <c r="Q32"/>
  <c r="D33"/>
  <c r="E33"/>
  <c r="I33"/>
  <c r="J33"/>
  <c r="M33"/>
  <c r="N33"/>
  <c r="O33"/>
  <c r="Q33"/>
  <c r="D34"/>
  <c r="E34"/>
  <c r="I34"/>
  <c r="J34"/>
  <c r="M34"/>
  <c r="N34"/>
  <c r="O34"/>
  <c r="Q34"/>
  <c r="D35"/>
  <c r="E35"/>
  <c r="I35"/>
  <c r="J35"/>
  <c r="M35"/>
  <c r="N35"/>
  <c r="O35"/>
  <c r="Q35"/>
  <c r="D36"/>
  <c r="E36"/>
  <c r="I36"/>
  <c r="J36"/>
  <c r="M36"/>
  <c r="N36"/>
  <c r="O36"/>
  <c r="Q36"/>
  <c r="D37"/>
  <c r="E37"/>
  <c r="I37"/>
  <c r="J37"/>
  <c r="M37"/>
  <c r="N37"/>
  <c r="O37"/>
  <c r="Q37"/>
  <c r="D40"/>
  <c r="I40"/>
  <c r="J40"/>
  <c r="M40"/>
  <c r="N40"/>
  <c r="O40"/>
  <c r="E40" s="1"/>
  <c r="Q40"/>
  <c r="D41"/>
  <c r="I41"/>
  <c r="J41"/>
  <c r="M41"/>
  <c r="N41"/>
  <c r="O41"/>
  <c r="E41" s="1"/>
  <c r="Q41"/>
  <c r="D42"/>
  <c r="I42"/>
  <c r="J42"/>
  <c r="M42"/>
  <c r="N42"/>
  <c r="O42"/>
  <c r="E42" s="1"/>
  <c r="Q42"/>
  <c r="D43"/>
  <c r="I43"/>
  <c r="J43"/>
  <c r="M43"/>
  <c r="N43"/>
  <c r="O43"/>
  <c r="E43" s="1"/>
  <c r="Q43"/>
  <c r="D44"/>
  <c r="I44"/>
  <c r="J44"/>
  <c r="M44"/>
  <c r="N44"/>
  <c r="O44"/>
  <c r="E44" s="1"/>
  <c r="Q44"/>
  <c r="D47"/>
  <c r="I47"/>
  <c r="J47"/>
  <c r="M47"/>
  <c r="N47"/>
  <c r="O47"/>
  <c r="E47" s="1"/>
  <c r="Q47"/>
  <c r="D48"/>
  <c r="I48"/>
  <c r="J48"/>
  <c r="M48"/>
  <c r="N48"/>
  <c r="O48"/>
  <c r="E48" s="1"/>
  <c r="Q48"/>
  <c r="D49"/>
  <c r="I49"/>
  <c r="M49"/>
  <c r="N49"/>
  <c r="O49"/>
  <c r="E49" s="1"/>
  <c r="Q49"/>
  <c r="D50"/>
  <c r="I50"/>
  <c r="M50"/>
  <c r="N50"/>
  <c r="O50"/>
  <c r="E50" s="1"/>
  <c r="Q50"/>
  <c r="D51"/>
  <c r="I51"/>
  <c r="M51"/>
  <c r="N51"/>
  <c r="O51"/>
  <c r="E51" s="1"/>
  <c r="Q51"/>
  <c r="D54"/>
  <c r="I54"/>
  <c r="M54"/>
  <c r="N54"/>
  <c r="O54"/>
  <c r="E54" s="1"/>
  <c r="Q54"/>
  <c r="D55"/>
  <c r="I55"/>
  <c r="M55"/>
  <c r="O55"/>
  <c r="E55" s="1"/>
  <c r="Q55"/>
  <c r="D56"/>
  <c r="I56"/>
  <c r="J56" s="1"/>
  <c r="M56"/>
  <c r="N56" s="1"/>
  <c r="O56"/>
  <c r="E56" s="1"/>
  <c r="D59"/>
  <c r="E59" s="1"/>
  <c r="I59"/>
  <c r="J59" s="1"/>
  <c r="M59"/>
  <c r="N59" s="1"/>
  <c r="O59"/>
  <c r="Q59" s="1"/>
  <c r="D60"/>
  <c r="E60" s="1"/>
  <c r="I60"/>
  <c r="J60" s="1"/>
  <c r="M60"/>
  <c r="N60" s="1"/>
  <c r="O60"/>
  <c r="Q60" s="1"/>
  <c r="D61"/>
  <c r="E61" s="1"/>
  <c r="I61"/>
  <c r="J61" s="1"/>
  <c r="M61"/>
  <c r="N61" s="1"/>
  <c r="O61"/>
  <c r="Q61" s="1"/>
  <c r="D62"/>
  <c r="E62" s="1"/>
  <c r="I62"/>
  <c r="J62" s="1"/>
  <c r="M62"/>
  <c r="N62" s="1"/>
  <c r="O62"/>
  <c r="Q62" s="1"/>
  <c r="D63"/>
  <c r="E63" s="1"/>
  <c r="I63"/>
  <c r="J63" s="1"/>
  <c r="M63"/>
  <c r="N63" s="1"/>
  <c r="O63"/>
  <c r="Q63" s="1"/>
  <c r="D64"/>
  <c r="E64" s="1"/>
  <c r="I64"/>
  <c r="J64" s="1"/>
  <c r="M64"/>
  <c r="N64" s="1"/>
  <c r="O64"/>
  <c r="Q64" s="1"/>
  <c r="D67"/>
  <c r="E67" s="1"/>
  <c r="I67"/>
  <c r="J67" s="1"/>
  <c r="M67"/>
  <c r="N67" s="1"/>
  <c r="O67"/>
  <c r="Q67" s="1"/>
  <c r="D68"/>
  <c r="E68" s="1"/>
  <c r="I68"/>
  <c r="J68" s="1"/>
  <c r="M68"/>
  <c r="N68" s="1"/>
  <c r="O68"/>
  <c r="Q68" s="1"/>
  <c r="B70"/>
  <c r="C70"/>
  <c r="D70"/>
  <c r="F70"/>
  <c r="I70" s="1"/>
  <c r="G70"/>
  <c r="H70"/>
  <c r="K70"/>
  <c r="L70"/>
  <c r="M70" s="1"/>
  <c r="P70"/>
  <c r="D6" i="2"/>
  <c r="E6" s="1"/>
  <c r="H6"/>
  <c r="J6"/>
  <c r="L6"/>
  <c r="D7"/>
  <c r="E7"/>
  <c r="H7"/>
  <c r="J7"/>
  <c r="L7"/>
  <c r="M7"/>
  <c r="N7" s="1"/>
  <c r="D8"/>
  <c r="E8" s="1"/>
  <c r="H8"/>
  <c r="J8"/>
  <c r="L8"/>
  <c r="D9"/>
  <c r="E9"/>
  <c r="H9"/>
  <c r="J9"/>
  <c r="L9"/>
  <c r="M9"/>
  <c r="N9" s="1"/>
  <c r="D10"/>
  <c r="E10" s="1"/>
  <c r="H10"/>
  <c r="J10"/>
  <c r="L10"/>
  <c r="D11"/>
  <c r="E11"/>
  <c r="H11"/>
  <c r="J11"/>
  <c r="L11"/>
  <c r="M11"/>
  <c r="N11" s="1"/>
  <c r="D12"/>
  <c r="E12" s="1"/>
  <c r="H12"/>
  <c r="J12"/>
  <c r="L12"/>
  <c r="D13"/>
  <c r="E13"/>
  <c r="H13"/>
  <c r="J13"/>
  <c r="L13"/>
  <c r="M13"/>
  <c r="N13" s="1"/>
  <c r="D16"/>
  <c r="E16" s="1"/>
  <c r="H16"/>
  <c r="J16"/>
  <c r="L16"/>
  <c r="D17"/>
  <c r="E17"/>
  <c r="H17"/>
  <c r="J17"/>
  <c r="L17"/>
  <c r="M17"/>
  <c r="N17" s="1"/>
  <c r="D18"/>
  <c r="E18" s="1"/>
  <c r="H18"/>
  <c r="J18"/>
  <c r="L18"/>
  <c r="D19"/>
  <c r="E19"/>
  <c r="H19"/>
  <c r="J19"/>
  <c r="L19"/>
  <c r="M19"/>
  <c r="N19" s="1"/>
  <c r="D20"/>
  <c r="E20" s="1"/>
  <c r="H20"/>
  <c r="J20"/>
  <c r="L20"/>
  <c r="D21"/>
  <c r="E21"/>
  <c r="H21"/>
  <c r="J21"/>
  <c r="L21"/>
  <c r="M21"/>
  <c r="N21" s="1"/>
  <c r="D22"/>
  <c r="E22" s="1"/>
  <c r="H22"/>
  <c r="J22"/>
  <c r="L22"/>
  <c r="D23"/>
  <c r="E23"/>
  <c r="H23"/>
  <c r="J23"/>
  <c r="L23"/>
  <c r="M23"/>
  <c r="N23" s="1"/>
  <c r="D26"/>
  <c r="E26" s="1"/>
  <c r="H26"/>
  <c r="J26"/>
  <c r="L26"/>
  <c r="D27"/>
  <c r="E27"/>
  <c r="H27"/>
  <c r="J27"/>
  <c r="L27"/>
  <c r="M27"/>
  <c r="N27" s="1"/>
  <c r="D28"/>
  <c r="E28" s="1"/>
  <c r="H28"/>
  <c r="J28"/>
  <c r="L28"/>
  <c r="D29"/>
  <c r="E29"/>
  <c r="H29"/>
  <c r="J29"/>
  <c r="L29"/>
  <c r="M29"/>
  <c r="N29" s="1"/>
  <c r="D30"/>
  <c r="E30" s="1"/>
  <c r="H30"/>
  <c r="J30"/>
  <c r="L30"/>
  <c r="D31"/>
  <c r="E31"/>
  <c r="H31"/>
  <c r="J31"/>
  <c r="L31"/>
  <c r="M31"/>
  <c r="N31" s="1"/>
  <c r="D32"/>
  <c r="E32" s="1"/>
  <c r="H32"/>
  <c r="J32"/>
  <c r="L32"/>
  <c r="D33"/>
  <c r="E33"/>
  <c r="H33"/>
  <c r="J33"/>
  <c r="L33"/>
  <c r="M33"/>
  <c r="N33" s="1"/>
  <c r="D34"/>
  <c r="E34" s="1"/>
  <c r="H34"/>
  <c r="J34"/>
  <c r="L34"/>
  <c r="D35"/>
  <c r="E35"/>
  <c r="H35"/>
  <c r="J35"/>
  <c r="L35"/>
  <c r="M35"/>
  <c r="N35" s="1"/>
  <c r="D36"/>
  <c r="E36" s="1"/>
  <c r="H36"/>
  <c r="J36"/>
  <c r="L36"/>
  <c r="D37"/>
  <c r="E37"/>
  <c r="H37"/>
  <c r="J37"/>
  <c r="L37"/>
  <c r="M37"/>
  <c r="N37" s="1"/>
  <c r="D40"/>
  <c r="E40" s="1"/>
  <c r="H40"/>
  <c r="J40"/>
  <c r="L40"/>
  <c r="D41"/>
  <c r="E41"/>
  <c r="H41"/>
  <c r="J41"/>
  <c r="L41"/>
  <c r="M41"/>
  <c r="N41" s="1"/>
  <c r="D42"/>
  <c r="E42" s="1"/>
  <c r="H42"/>
  <c r="J42"/>
  <c r="L42"/>
  <c r="D43"/>
  <c r="E43"/>
  <c r="H43"/>
  <c r="J43"/>
  <c r="L43"/>
  <c r="M43"/>
  <c r="N43" s="1"/>
  <c r="D44"/>
  <c r="E44" s="1"/>
  <c r="H44"/>
  <c r="J44"/>
  <c r="L44"/>
  <c r="D47"/>
  <c r="E47"/>
  <c r="H47"/>
  <c r="J47"/>
  <c r="L47"/>
  <c r="M47"/>
  <c r="N47" s="1"/>
  <c r="D48"/>
  <c r="E48" s="1"/>
  <c r="H48"/>
  <c r="J48"/>
  <c r="L48"/>
  <c r="D49"/>
  <c r="E49"/>
  <c r="H49"/>
  <c r="J49"/>
  <c r="L49"/>
  <c r="M49"/>
  <c r="N49" s="1"/>
  <c r="D50"/>
  <c r="E50" s="1"/>
  <c r="H50"/>
  <c r="J50"/>
  <c r="L50"/>
  <c r="D51"/>
  <c r="E51"/>
  <c r="H51"/>
  <c r="J51"/>
  <c r="L51"/>
  <c r="M51"/>
  <c r="N51" s="1"/>
  <c r="D54"/>
  <c r="E54" s="1"/>
  <c r="H54"/>
  <c r="J54"/>
  <c r="L54"/>
  <c r="D55"/>
  <c r="E55"/>
  <c r="H55"/>
  <c r="J55"/>
  <c r="L55"/>
  <c r="M55"/>
  <c r="N55" s="1"/>
  <c r="D56"/>
  <c r="E56" s="1"/>
  <c r="H56"/>
  <c r="J56"/>
  <c r="L56"/>
  <c r="D59"/>
  <c r="E59"/>
  <c r="H59"/>
  <c r="J59"/>
  <c r="L59"/>
  <c r="M59"/>
  <c r="N59" s="1"/>
  <c r="D60"/>
  <c r="E60" s="1"/>
  <c r="H60"/>
  <c r="J60"/>
  <c r="L60"/>
  <c r="D61"/>
  <c r="E61"/>
  <c r="H61"/>
  <c r="J61"/>
  <c r="L61"/>
  <c r="M61"/>
  <c r="N61" s="1"/>
  <c r="D62"/>
  <c r="E62" s="1"/>
  <c r="H62"/>
  <c r="J62"/>
  <c r="L62"/>
  <c r="D63"/>
  <c r="E63"/>
  <c r="H63"/>
  <c r="J63"/>
  <c r="L63"/>
  <c r="M63"/>
  <c r="N63" s="1"/>
  <c r="D64"/>
  <c r="E64" s="1"/>
  <c r="H64"/>
  <c r="J64"/>
  <c r="L64"/>
  <c r="D67"/>
  <c r="E67"/>
  <c r="H67"/>
  <c r="J67"/>
  <c r="L67"/>
  <c r="M67"/>
  <c r="N67" s="1"/>
  <c r="D68"/>
  <c r="E68" s="1"/>
  <c r="H68"/>
  <c r="J68"/>
  <c r="L68"/>
  <c r="B70"/>
  <c r="C70"/>
  <c r="D70" s="1"/>
  <c r="F70"/>
  <c r="G70"/>
  <c r="H70" s="1"/>
  <c r="I70"/>
  <c r="J70" s="1"/>
  <c r="K70"/>
  <c r="L70" s="1"/>
  <c r="P70"/>
  <c r="J6" i="1"/>
  <c r="K6"/>
  <c r="M6"/>
  <c r="J7"/>
  <c r="K7"/>
  <c r="M7"/>
  <c r="J8"/>
  <c r="K8"/>
  <c r="M8"/>
  <c r="J9"/>
  <c r="K9"/>
  <c r="M9"/>
  <c r="J10"/>
  <c r="K10"/>
  <c r="M10"/>
  <c r="J11"/>
  <c r="K11"/>
  <c r="M11"/>
  <c r="J12"/>
  <c r="K12"/>
  <c r="M12"/>
  <c r="J13"/>
  <c r="K13"/>
  <c r="M13"/>
  <c r="J16"/>
  <c r="K16"/>
  <c r="M16"/>
  <c r="J17"/>
  <c r="K17"/>
  <c r="M17"/>
  <c r="J18"/>
  <c r="K18"/>
  <c r="M18"/>
  <c r="J19"/>
  <c r="K19"/>
  <c r="M19"/>
  <c r="J20"/>
  <c r="K20"/>
  <c r="M20"/>
  <c r="J21"/>
  <c r="K21"/>
  <c r="M21"/>
  <c r="J22"/>
  <c r="K22"/>
  <c r="M22"/>
  <c r="J23"/>
  <c r="K23"/>
  <c r="M23"/>
  <c r="J26"/>
  <c r="K26"/>
  <c r="M26"/>
  <c r="J27"/>
  <c r="M27"/>
  <c r="J28"/>
  <c r="K28"/>
  <c r="M28"/>
  <c r="J29"/>
  <c r="K29"/>
  <c r="M29"/>
  <c r="J30"/>
  <c r="K30"/>
  <c r="M30"/>
  <c r="J31"/>
  <c r="K31"/>
  <c r="M31"/>
  <c r="J32"/>
  <c r="K32"/>
  <c r="M32"/>
  <c r="J33"/>
  <c r="K33"/>
  <c r="M33"/>
  <c r="J34"/>
  <c r="K34"/>
  <c r="M34"/>
  <c r="J35"/>
  <c r="K35"/>
  <c r="M35"/>
  <c r="J36"/>
  <c r="M36"/>
  <c r="J37"/>
  <c r="K37"/>
  <c r="M37"/>
  <c r="J40"/>
  <c r="K40"/>
  <c r="M40"/>
  <c r="J41"/>
  <c r="K41"/>
  <c r="M41"/>
  <c r="J42"/>
  <c r="K42"/>
  <c r="M42"/>
  <c r="J43"/>
  <c r="K43"/>
  <c r="M43"/>
  <c r="J44"/>
  <c r="K44"/>
  <c r="M44"/>
  <c r="J47"/>
  <c r="K47"/>
  <c r="M47"/>
  <c r="J48"/>
  <c r="K48"/>
  <c r="M48"/>
  <c r="J49"/>
  <c r="K49"/>
  <c r="M49"/>
  <c r="J50"/>
  <c r="K50"/>
  <c r="M50"/>
  <c r="J51"/>
  <c r="K51"/>
  <c r="M51"/>
  <c r="J54"/>
  <c r="K54"/>
  <c r="M54"/>
  <c r="J55"/>
  <c r="K55"/>
  <c r="M55"/>
  <c r="J56"/>
  <c r="K56"/>
  <c r="M56"/>
  <c r="J59"/>
  <c r="K59"/>
  <c r="M59"/>
  <c r="J60"/>
  <c r="K60"/>
  <c r="M60"/>
  <c r="J61"/>
  <c r="K61"/>
  <c r="M61"/>
  <c r="J62"/>
  <c r="K62"/>
  <c r="M62"/>
  <c r="J63"/>
  <c r="K63"/>
  <c r="M63"/>
  <c r="J64"/>
  <c r="K64"/>
  <c r="M64"/>
  <c r="J67"/>
  <c r="K67"/>
  <c r="M67"/>
  <c r="J68"/>
  <c r="K68"/>
  <c r="M68"/>
  <c r="B70"/>
  <c r="C70"/>
  <c r="D70"/>
  <c r="E70"/>
  <c r="F70"/>
  <c r="G70"/>
  <c r="H70"/>
  <c r="I70"/>
  <c r="J70"/>
  <c r="K70"/>
  <c r="L70"/>
  <c r="M70" s="1"/>
  <c r="N70"/>
  <c r="O70"/>
  <c r="F6" i="8"/>
  <c r="H6"/>
  <c r="F7"/>
  <c r="H7"/>
  <c r="F8"/>
  <c r="H8"/>
  <c r="F9"/>
  <c r="H9"/>
  <c r="F10"/>
  <c r="H10"/>
  <c r="F11"/>
  <c r="H11"/>
  <c r="F12"/>
  <c r="H12"/>
  <c r="F13"/>
  <c r="H13"/>
  <c r="F16"/>
  <c r="H16"/>
  <c r="F17"/>
  <c r="H17"/>
  <c r="F18"/>
  <c r="H18"/>
  <c r="F19"/>
  <c r="H19"/>
  <c r="F20"/>
  <c r="H20"/>
  <c r="F21"/>
  <c r="H21"/>
  <c r="F22"/>
  <c r="H22"/>
  <c r="F23"/>
  <c r="H23"/>
  <c r="F26"/>
  <c r="H26"/>
  <c r="F27"/>
  <c r="H27"/>
  <c r="F28"/>
  <c r="H28"/>
  <c r="F29"/>
  <c r="H29"/>
  <c r="F30"/>
  <c r="H30"/>
  <c r="F31"/>
  <c r="H31"/>
  <c r="F32"/>
  <c r="H32"/>
  <c r="F33"/>
  <c r="H33"/>
  <c r="F34"/>
  <c r="H34"/>
  <c r="F35"/>
  <c r="H35"/>
  <c r="F36"/>
  <c r="H36"/>
  <c r="F37"/>
  <c r="H37"/>
  <c r="F40"/>
  <c r="H40"/>
  <c r="F41"/>
  <c r="H41"/>
  <c r="F42"/>
  <c r="H42"/>
  <c r="F43"/>
  <c r="H43"/>
  <c r="F44"/>
  <c r="H44"/>
  <c r="F47"/>
  <c r="H47"/>
  <c r="F48"/>
  <c r="H48"/>
  <c r="F49"/>
  <c r="H49"/>
  <c r="F50"/>
  <c r="H50"/>
  <c r="F51"/>
  <c r="H51"/>
  <c r="F54"/>
  <c r="H54"/>
  <c r="F55"/>
  <c r="H55"/>
  <c r="F56"/>
  <c r="H56"/>
  <c r="F59"/>
  <c r="H59"/>
  <c r="F60"/>
  <c r="H60"/>
  <c r="F61"/>
  <c r="H61"/>
  <c r="F62"/>
  <c r="H62"/>
  <c r="F63"/>
  <c r="H63"/>
  <c r="F64"/>
  <c r="H64"/>
  <c r="F67"/>
  <c r="H67"/>
  <c r="F68"/>
  <c r="H68"/>
  <c r="B70"/>
  <c r="C70"/>
  <c r="D70"/>
  <c r="E70"/>
  <c r="G70"/>
  <c r="I70"/>
  <c r="J70"/>
  <c r="K70"/>
  <c r="L70"/>
  <c r="M70"/>
  <c r="N70"/>
  <c r="O70"/>
  <c r="F70" s="1"/>
  <c r="J70" i="3" l="1"/>
  <c r="O70"/>
  <c r="Q70" s="1"/>
  <c r="N70"/>
  <c r="E70" i="2"/>
  <c r="M70"/>
  <c r="N70" s="1"/>
  <c r="E70" i="3"/>
  <c r="M68" i="2"/>
  <c r="N68" s="1"/>
  <c r="M64"/>
  <c r="N64" s="1"/>
  <c r="M62"/>
  <c r="N62" s="1"/>
  <c r="M60"/>
  <c r="N60" s="1"/>
  <c r="M56"/>
  <c r="N56" s="1"/>
  <c r="M54"/>
  <c r="N54" s="1"/>
  <c r="M50"/>
  <c r="N50" s="1"/>
  <c r="M48"/>
  <c r="N48" s="1"/>
  <c r="M44"/>
  <c r="N44" s="1"/>
  <c r="M42"/>
  <c r="N42" s="1"/>
  <c r="M40"/>
  <c r="N40" s="1"/>
  <c r="M36"/>
  <c r="N36" s="1"/>
  <c r="M34"/>
  <c r="N34" s="1"/>
  <c r="M32"/>
  <c r="N32" s="1"/>
  <c r="M30"/>
  <c r="N30" s="1"/>
  <c r="M28"/>
  <c r="N28" s="1"/>
  <c r="M26"/>
  <c r="N26" s="1"/>
  <c r="M22"/>
  <c r="N22" s="1"/>
  <c r="M20"/>
  <c r="N20" s="1"/>
  <c r="M18"/>
  <c r="N18" s="1"/>
  <c r="M16"/>
  <c r="N16" s="1"/>
  <c r="M12"/>
  <c r="N12" s="1"/>
  <c r="M10"/>
  <c r="N10" s="1"/>
  <c r="M8"/>
  <c r="N8" s="1"/>
  <c r="M6"/>
  <c r="N6" s="1"/>
  <c r="Q56" i="3"/>
  <c r="N55"/>
  <c r="J55"/>
  <c r="J54"/>
  <c r="J51"/>
  <c r="J50"/>
  <c r="J49"/>
  <c r="G68" i="4"/>
  <c r="C68"/>
  <c r="G64"/>
  <c r="C64"/>
  <c r="G62"/>
  <c r="C62"/>
  <c r="G60"/>
  <c r="C60"/>
  <c r="G56"/>
  <c r="C56"/>
  <c r="G54"/>
  <c r="C54"/>
  <c r="G50"/>
  <c r="C50"/>
  <c r="G48"/>
  <c r="C48"/>
  <c r="G44"/>
  <c r="C44"/>
  <c r="G42"/>
  <c r="C42"/>
  <c r="G40"/>
  <c r="C40"/>
  <c r="G36"/>
  <c r="C36"/>
  <c r="G34"/>
  <c r="C34"/>
  <c r="G32"/>
  <c r="C32"/>
  <c r="G30"/>
  <c r="C30"/>
  <c r="G28"/>
  <c r="C28"/>
  <c r="G26"/>
  <c r="C26"/>
  <c r="G22"/>
  <c r="C22"/>
  <c r="G20"/>
  <c r="C20"/>
  <c r="G18"/>
  <c r="C18"/>
  <c r="G16"/>
  <c r="C16"/>
  <c r="G12"/>
  <c r="C12"/>
  <c r="G10"/>
  <c r="C10"/>
  <c r="G8"/>
  <c r="C8"/>
  <c r="G6"/>
  <c r="C6"/>
  <c r="H70" i="8"/>
  <c r="K68" i="4"/>
  <c r="I68"/>
  <c r="G67"/>
  <c r="K64"/>
  <c r="I64"/>
  <c r="G63"/>
  <c r="K62"/>
  <c r="I62"/>
  <c r="G61"/>
  <c r="K60"/>
  <c r="I60"/>
  <c r="G59"/>
  <c r="K56"/>
  <c r="I56"/>
  <c r="G55"/>
  <c r="K54"/>
  <c r="I54"/>
  <c r="G51"/>
  <c r="K50"/>
  <c r="I50"/>
  <c r="G49"/>
  <c r="K48"/>
  <c r="I48"/>
  <c r="G47"/>
  <c r="K44"/>
  <c r="I44"/>
  <c r="G43"/>
  <c r="K42"/>
  <c r="I42"/>
  <c r="G41"/>
  <c r="K40"/>
  <c r="I40"/>
  <c r="G37"/>
  <c r="K36"/>
  <c r="I36"/>
  <c r="G35"/>
  <c r="K34"/>
  <c r="I34"/>
  <c r="G33"/>
  <c r="K32"/>
  <c r="I32"/>
  <c r="G31"/>
  <c r="K30"/>
  <c r="I30"/>
  <c r="G29"/>
  <c r="K28"/>
  <c r="I28"/>
  <c r="G27"/>
  <c r="K26"/>
  <c r="I26"/>
  <c r="G23"/>
  <c r="K22"/>
  <c r="I22"/>
  <c r="G21"/>
  <c r="K20"/>
  <c r="I20"/>
  <c r="G19"/>
  <c r="K18"/>
  <c r="I18"/>
  <c r="G17"/>
  <c r="K16"/>
  <c r="I16"/>
  <c r="G13"/>
  <c r="K12"/>
  <c r="I12"/>
  <c r="G11"/>
  <c r="K10"/>
  <c r="I10"/>
  <c r="G9"/>
  <c r="K8"/>
  <c r="I8"/>
  <c r="G7"/>
  <c r="K6"/>
  <c r="I6"/>
</calcChain>
</file>

<file path=xl/sharedStrings.xml><?xml version="1.0" encoding="utf-8"?>
<sst xmlns="http://schemas.openxmlformats.org/spreadsheetml/2006/main" count="1157" uniqueCount="492">
  <si>
    <t>Library Systems by Populations</t>
  </si>
  <si>
    <t>GROUP I - Up to 20,000</t>
  </si>
  <si>
    <t>Benton County Library System</t>
  </si>
  <si>
    <t>Marks-Quitman County Public Library System</t>
  </si>
  <si>
    <t>Carroll County Public Library System</t>
  </si>
  <si>
    <t>Humphreys County Library System</t>
  </si>
  <si>
    <t>Harriette Person Memorial Library</t>
  </si>
  <si>
    <t>Noxubee County Library</t>
  </si>
  <si>
    <t>Yalobusha County Public Library System</t>
  </si>
  <si>
    <t>Tallahatchie County Library</t>
  </si>
  <si>
    <t>Waynesboro-Wayne County Library System</t>
  </si>
  <si>
    <t>Elizabeth Jones Library</t>
  </si>
  <si>
    <t>Union County Library</t>
  </si>
  <si>
    <t>Neshoba County Public Library</t>
  </si>
  <si>
    <t>Carnegie Public Library of Clarksdale and Coahoma County</t>
  </si>
  <si>
    <t>Kemper-Newton Regional Library System</t>
  </si>
  <si>
    <t>Marshall County Library System</t>
  </si>
  <si>
    <t>Sunflower County Library</t>
  </si>
  <si>
    <t>South Delta Library Services</t>
  </si>
  <si>
    <t>East Mississippi Regional Library</t>
  </si>
  <si>
    <t>Greenwood-Leflore Public Library System</t>
  </si>
  <si>
    <t>Copiah-Jefferson Regional Library</t>
  </si>
  <si>
    <t>Lamar County Library System</t>
  </si>
  <si>
    <t>Starkville-Oktibbeha County  Library System</t>
  </si>
  <si>
    <t>Bolivar County Library System</t>
  </si>
  <si>
    <t>South MS Regional Library</t>
  </si>
  <si>
    <t>Hancock County Library System</t>
  </si>
  <si>
    <t>Homochitto Valley Library Service</t>
  </si>
  <si>
    <t>Pearl River County Library System</t>
  </si>
  <si>
    <t>Warren County-Vicksburg Public Library</t>
  </si>
  <si>
    <t>Lincoln-Lawrence-Franklin Regional Library</t>
  </si>
  <si>
    <t>Pine Forest Regional Library</t>
  </si>
  <si>
    <t>Dixie Regional Library System</t>
  </si>
  <si>
    <t>Columbus-Lowndes Public Library</t>
  </si>
  <si>
    <t>Laurel-Jones County Library</t>
  </si>
  <si>
    <t>Washington County Library System</t>
  </si>
  <si>
    <t>Pike-Amite-Walthall Library System</t>
  </si>
  <si>
    <t>Madison County Library System</t>
  </si>
  <si>
    <t>The Library of Hattiesburg, Petal and Forrest County</t>
  </si>
  <si>
    <t>Meridian-Lauderdale County Public Library</t>
  </si>
  <si>
    <t>Tombigbee Regional Library System</t>
  </si>
  <si>
    <t>Mid-Mississippi Regional Library System</t>
  </si>
  <si>
    <t>Lee-Itawamba Library System</t>
  </si>
  <si>
    <t>Northeast Regional Library</t>
  </si>
  <si>
    <t>Jackson-George Regional Library</t>
  </si>
  <si>
    <t>Central Mississippi Regional Library System</t>
  </si>
  <si>
    <t>Harrison County Library System</t>
  </si>
  <si>
    <t>First Regional Library</t>
  </si>
  <si>
    <t>Jackson/Hinds Library System</t>
  </si>
  <si>
    <t>Independent  Public Libraries</t>
  </si>
  <si>
    <t>Blackmur Memorial Library</t>
  </si>
  <si>
    <t>Long Beach Public Library</t>
  </si>
  <si>
    <t>TOTALS</t>
  </si>
  <si>
    <t>OPERATIONS 2000</t>
  </si>
  <si>
    <t>Population</t>
  </si>
  <si>
    <t>Hours/</t>
  </si>
  <si>
    <t>Days/</t>
  </si>
  <si>
    <t>HQ and</t>
  </si>
  <si>
    <t>Bookmobiles</t>
  </si>
  <si>
    <t>Personnel</t>
  </si>
  <si>
    <t>Items Owned</t>
  </si>
  <si>
    <t>Items</t>
  </si>
  <si>
    <t>Weekly</t>
  </si>
  <si>
    <t>Branches</t>
  </si>
  <si>
    <t>ALA Librarians</t>
  </si>
  <si>
    <t>Other Librarians</t>
  </si>
  <si>
    <t>Other Staff</t>
  </si>
  <si>
    <t>FTE</t>
  </si>
  <si>
    <t>Total</t>
  </si>
  <si>
    <t>Per Capita</t>
  </si>
  <si>
    <t>Withdrawn</t>
  </si>
  <si>
    <t>Added</t>
  </si>
  <si>
    <t>INCOME 2000</t>
  </si>
  <si>
    <t>Local</t>
  </si>
  <si>
    <t>Per</t>
  </si>
  <si>
    <t>Federal</t>
  </si>
  <si>
    <t>State</t>
  </si>
  <si>
    <t>Other</t>
  </si>
  <si>
    <t>Operating</t>
  </si>
  <si>
    <t>Capital</t>
  </si>
  <si>
    <t>City</t>
  </si>
  <si>
    <t>County</t>
  </si>
  <si>
    <t>Funds</t>
  </si>
  <si>
    <t>Capita</t>
  </si>
  <si>
    <t>Aid</t>
  </si>
  <si>
    <t>Income</t>
  </si>
  <si>
    <t xml:space="preserve"> Adult  </t>
  </si>
  <si>
    <t xml:space="preserve"> Children's </t>
  </si>
  <si>
    <t xml:space="preserve"> Periodical </t>
  </si>
  <si>
    <t xml:space="preserve"> Non-print </t>
  </si>
  <si>
    <t xml:space="preserve"> Total </t>
  </si>
  <si>
    <t>Materials</t>
  </si>
  <si>
    <t xml:space="preserve"> Materials </t>
  </si>
  <si>
    <t>Percent</t>
  </si>
  <si>
    <t>Turnover</t>
  </si>
  <si>
    <t>CIRCULATION 2000</t>
  </si>
  <si>
    <t xml:space="preserve"> Printed </t>
  </si>
  <si>
    <t xml:space="preserve"> Electronic </t>
  </si>
  <si>
    <t xml:space="preserve"> Other </t>
  </si>
  <si>
    <t xml:space="preserve"> Total Other </t>
  </si>
  <si>
    <t xml:space="preserve"> Operating </t>
  </si>
  <si>
    <t xml:space="preserve"> Salaries </t>
  </si>
  <si>
    <t xml:space="preserve"> Benefits </t>
  </si>
  <si>
    <t xml:space="preserve"> Personnel </t>
  </si>
  <si>
    <t xml:space="preserve"> Others </t>
  </si>
  <si>
    <t xml:space="preserve"> Access </t>
  </si>
  <si>
    <t xml:space="preserve"> Expenditures </t>
  </si>
  <si>
    <t>EXPENDITURES 2000</t>
  </si>
  <si>
    <t>Total Staff</t>
  </si>
  <si>
    <t>OTHER SERVICES 2000</t>
  </si>
  <si>
    <t>Reference</t>
  </si>
  <si>
    <t>Program Attendance</t>
  </si>
  <si>
    <t>Library</t>
  </si>
  <si>
    <t>Registered</t>
  </si>
  <si>
    <t>Questions</t>
  </si>
  <si>
    <t>Children's</t>
  </si>
  <si>
    <t>Adults</t>
  </si>
  <si>
    <t>Visits</t>
  </si>
  <si>
    <t>Patrons</t>
  </si>
  <si>
    <t>Interlibrary Loans</t>
  </si>
  <si>
    <t>Provided</t>
  </si>
  <si>
    <t>Received</t>
  </si>
  <si>
    <t>Others</t>
  </si>
  <si>
    <t>Staff Only</t>
  </si>
  <si>
    <t>Public</t>
  </si>
  <si>
    <t>Internet Terminals</t>
  </si>
  <si>
    <t>Users per</t>
  </si>
  <si>
    <t>Typical Week</t>
  </si>
  <si>
    <t>Percentage</t>
  </si>
  <si>
    <t>Branch/Town</t>
  </si>
  <si>
    <t>Administrative Units</t>
  </si>
  <si>
    <t>Sledge Public Library - Sledge</t>
  </si>
  <si>
    <t>Marks-Quitman County Library</t>
  </si>
  <si>
    <t>Dorothy J. Lowe Memorial Library - Nettleton</t>
  </si>
  <si>
    <t>Tombigbee Regional Library</t>
  </si>
  <si>
    <t>Marietta Public Library - Marietta</t>
  </si>
  <si>
    <t>Artesia Branch Library - Artesia</t>
  </si>
  <si>
    <t>Hamilton Public Library - Hamilton</t>
  </si>
  <si>
    <t>Scooba Public Library - Scooba</t>
  </si>
  <si>
    <t>Kemper-Newton Regional Library</t>
  </si>
  <si>
    <t>Shubuta Public Library - Shubuta</t>
  </si>
  <si>
    <t xml:space="preserve">Bookmobile </t>
  </si>
  <si>
    <t>New Augusta Public Library - New Augusta</t>
  </si>
  <si>
    <t>Mathiston Public Library - Mathiston</t>
  </si>
  <si>
    <t>Polkville Public Library - Polkville</t>
  </si>
  <si>
    <t>Brooksville Public Library - Brooksville</t>
  </si>
  <si>
    <t>Sandersville Public Library - Sandersville</t>
  </si>
  <si>
    <t>Crawford Branch Library - Crawford</t>
  </si>
  <si>
    <t>Benoit Public Library - Benoit</t>
  </si>
  <si>
    <t>Bolivar County Library</t>
  </si>
  <si>
    <t>Blue Mountain Public Library - Blue Mountain</t>
  </si>
  <si>
    <t>R.T. Prince Memorial Library - Mize</t>
  </si>
  <si>
    <t>Tutwiler Library - Tutwiler</t>
  </si>
  <si>
    <t>Edwards Library - Edwards</t>
  </si>
  <si>
    <t>Jackson-Hinds Library System</t>
  </si>
  <si>
    <t>Sebastopol Public Library - Sebastopol</t>
  </si>
  <si>
    <t>McHenry Public Library - McHenry</t>
  </si>
  <si>
    <t>Fannie Lou Hamer Library (Albemarle) - Jackson</t>
  </si>
  <si>
    <t>Weir Public Library - Weir</t>
  </si>
  <si>
    <t>State Line Public Library - State Line</t>
  </si>
  <si>
    <t>D'Lo Public Library - D'Lo</t>
  </si>
  <si>
    <t>Alpha Center Library - McComb</t>
  </si>
  <si>
    <t>Puckett Public Library - Puckett</t>
  </si>
  <si>
    <t>Lake Public Library - Lake</t>
  </si>
  <si>
    <t>Goodman Public Library - Goodman</t>
  </si>
  <si>
    <t>Harrisville Public Library - Harrisville</t>
  </si>
  <si>
    <t>Itta Bena Library - Itta Bena</t>
  </si>
  <si>
    <t>Greenwood-Leflore Public Library</t>
  </si>
  <si>
    <t>Chalybeate Public Library - Walnut</t>
  </si>
  <si>
    <t xml:space="preserve">Northeast Regional Library </t>
  </si>
  <si>
    <t>Arcola Library - Arcola</t>
  </si>
  <si>
    <t>Washington County Library</t>
  </si>
  <si>
    <t>Whiterock Library - Jackson</t>
  </si>
  <si>
    <t>McLain Public Library - McLain</t>
  </si>
  <si>
    <t>Wren Public Library - Wren</t>
  </si>
  <si>
    <t>Bude Public Library - Bude</t>
  </si>
  <si>
    <t>Longie Dale Hamilton Memorial Library - Wesson</t>
  </si>
  <si>
    <t>Vista J. Daniel Memorial Library - Shuqualak</t>
  </si>
  <si>
    <t>William Estes Powell Memorial Library - Beaumont</t>
  </si>
  <si>
    <t>Pachuta Public Library - Pachuta</t>
  </si>
  <si>
    <t>Annie Thompson Jeffers Library - Bolton</t>
  </si>
  <si>
    <t>Rayner Memorial Library - Merigold</t>
  </si>
  <si>
    <t>Conway Hall Library - Runnelstown</t>
  </si>
  <si>
    <t>Sunflower Public Library - Sunflower</t>
  </si>
  <si>
    <t>Louin Public Library - Louin</t>
  </si>
  <si>
    <t>Potts Camp Library - Potts Camp</t>
  </si>
  <si>
    <t>Marshall County Library</t>
  </si>
  <si>
    <t>Osyka Public Library - Osyka</t>
  </si>
  <si>
    <t>Crosby Public Library - Crosby</t>
  </si>
  <si>
    <t>Jodie E. Wilson Library - Greenwood</t>
  </si>
  <si>
    <t>Ellisville Public Library - Ellisville</t>
  </si>
  <si>
    <t>Torrey Wood Memorial Library - Hollandale</t>
  </si>
  <si>
    <t>Ruth B. French Library - Byhalia</t>
  </si>
  <si>
    <t>Horace Stansel Memorial Library - Ruleville</t>
  </si>
  <si>
    <t>Sumner Library - Sumner</t>
  </si>
  <si>
    <t>Cleveland Depot Library - Cleveland</t>
  </si>
  <si>
    <t>Duck Hill Public Library - Duck Hill</t>
  </si>
  <si>
    <t>Margaret McRae Memorial Library - Tishomingo</t>
  </si>
  <si>
    <t>Webster County Public Library - Eupora</t>
  </si>
  <si>
    <t>Sturgis Public Library - Sturgis</t>
  </si>
  <si>
    <t>Starkville-Oktibbeha County Public Library System</t>
  </si>
  <si>
    <t>Sherman Library - Sherman</t>
  </si>
  <si>
    <t>Decatur Public Library - Decatur</t>
  </si>
  <si>
    <t>Ella Bess Austin Library - Terry</t>
  </si>
  <si>
    <t>Avon Library - Avon</t>
  </si>
  <si>
    <t>Inverness Public Library - Inverness</t>
  </si>
  <si>
    <t>West Public Library - West</t>
  </si>
  <si>
    <t>Oakland Public Library - Oakland</t>
  </si>
  <si>
    <t>Yalobusha County Library</t>
  </si>
  <si>
    <t>Houlka Public Library - Houlka</t>
  </si>
  <si>
    <t>Dixie Regional Library</t>
  </si>
  <si>
    <t>Caledonia Branch Library - Caledonia</t>
  </si>
  <si>
    <t>Isola Public Library - Isola</t>
  </si>
  <si>
    <t>Humphreys County Library</t>
  </si>
  <si>
    <t>Kathy June Sheriff Library - Moorhead</t>
  </si>
  <si>
    <t>Stonewall Public Library - Stonewall</t>
  </si>
  <si>
    <t>Evelyn Taylor Majure Library - Utica</t>
  </si>
  <si>
    <t>Pickens Public Library - Pickens</t>
  </si>
  <si>
    <t>Webb Library - Webb</t>
  </si>
  <si>
    <t>Kilmichael Public Library - Kilmichael</t>
  </si>
  <si>
    <t>Choctaw County Public Library - Ackerman</t>
  </si>
  <si>
    <t>Seminary Public Library - Seminary</t>
  </si>
  <si>
    <t>Walnut Public Library - Walnut</t>
  </si>
  <si>
    <t>Progress Public Library - Progress</t>
  </si>
  <si>
    <t>Edmondson Memorial Library - Vardaman</t>
  </si>
  <si>
    <t>Gunnison Public Library - Gunnison</t>
  </si>
  <si>
    <t>Sandhill Public Library - Sandhill</t>
  </si>
  <si>
    <t>Jefferson County Library - Fayette</t>
  </si>
  <si>
    <t>Mary Weems Parker Memorial Library - Heidelberg</t>
  </si>
  <si>
    <t>Glen Allan Library - Glen Allan</t>
  </si>
  <si>
    <t>Coffeeville Public Library - Coffeeville (HQ)</t>
  </si>
  <si>
    <t>Drew Public Library - Drew</t>
  </si>
  <si>
    <t>Pearlington Public Library  *New in FY99</t>
  </si>
  <si>
    <t>Hancock County Library</t>
  </si>
  <si>
    <t>Woodville Public Library - Woodville</t>
  </si>
  <si>
    <t>Homochitto Valley Library System</t>
  </si>
  <si>
    <t>Kevin Poole VanCleave Memorial Library - Centreville</t>
  </si>
  <si>
    <t>New Hebron Public Library - New Hebron</t>
  </si>
  <si>
    <t>Waveland Library Literacy Center - Waveland</t>
  </si>
  <si>
    <t>Rienzi Public Library - Rienzi</t>
  </si>
  <si>
    <t>Division Street Study Center - Biloxi</t>
  </si>
  <si>
    <t>Jane Blain Brewer Memorial Library - Mt. Olive</t>
  </si>
  <si>
    <t>Bassfield Public Library - Bassfield</t>
  </si>
  <si>
    <t>South Mississippi Regional Library</t>
  </si>
  <si>
    <t>Gloster Public Library - Gloster</t>
  </si>
  <si>
    <t>Sam Lapidus Memorial Public Library - Crenshaw</t>
  </si>
  <si>
    <t>Flora Public Library - Flora</t>
  </si>
  <si>
    <t>Madison County-Canton Public Library</t>
  </si>
  <si>
    <t>Rosedale Public Library - Rosedale</t>
  </si>
  <si>
    <t>Enterprise Public Library - Enterprise</t>
  </si>
  <si>
    <t>DeKalb Public Library - DeKalb</t>
  </si>
  <si>
    <t>Burnsville Public Library - Burnsville</t>
  </si>
  <si>
    <t>Floyd J. Robinson - Raleigh</t>
  </si>
  <si>
    <t>Central Mississippi Regional Library</t>
  </si>
  <si>
    <t>Walnut Grove Public Library - Walnut Grove</t>
  </si>
  <si>
    <t>Nance-McNeely Library - Myrtle</t>
  </si>
  <si>
    <t>Union County Library System</t>
  </si>
  <si>
    <t>Leakesville Public Library - Leakesville</t>
  </si>
  <si>
    <t>Maben Public Library - Maben</t>
  </si>
  <si>
    <t>Charleston Library - Charleston (HQ)</t>
  </si>
  <si>
    <t>Magnolia Public Library - Magnolia</t>
  </si>
  <si>
    <t>Pike-Amite-Walthall  Library System</t>
  </si>
  <si>
    <t>Medgar Evers Blvd. Branch Library - Jackson</t>
  </si>
  <si>
    <t>Sharkey-Issaquena County Library - Rolling Fork</t>
  </si>
  <si>
    <t>Field Memorial Library - Shaw</t>
  </si>
  <si>
    <t>Evan A. Ford Library - Taylorsville</t>
  </si>
  <si>
    <t>Richton Public Library - Richton (HQ)</t>
  </si>
  <si>
    <t>R.E. Blackwell Memorial Library - Collins</t>
  </si>
  <si>
    <t>Morton Public Library - Morton</t>
  </si>
  <si>
    <t>Bay Springs Municipal Library - Bay Springs</t>
  </si>
  <si>
    <t>Ada S. Fant Memorial Library - Macon (HQ)</t>
  </si>
  <si>
    <t>Vaiden Public Library - Vaiden</t>
  </si>
  <si>
    <t>Blackmur Memorial Library - Water Valley</t>
  </si>
  <si>
    <t xml:space="preserve">*Independent </t>
  </si>
  <si>
    <t>Lexington Public Library - Lexington</t>
  </si>
  <si>
    <t>Kiln Library - Kiln</t>
  </si>
  <si>
    <t>Lumberton Public Library - Lumberton</t>
  </si>
  <si>
    <t>Tchula Public Library - Tchula</t>
  </si>
  <si>
    <t>Coldwater Public Library - Coldwater</t>
  </si>
  <si>
    <t xml:space="preserve">First Regional Library </t>
  </si>
  <si>
    <t>Prentiss Public Library - Prentiss</t>
  </si>
  <si>
    <t>Marshall County Library - Holly Springs (HQ)</t>
  </si>
  <si>
    <t>Raymond Library - Raymond</t>
  </si>
  <si>
    <t>Humphreys County Library - Belzoni (HQ)</t>
  </si>
  <si>
    <t>Union Public Library - Union (HQ)</t>
  </si>
  <si>
    <t>Florence Public Library - Florence</t>
  </si>
  <si>
    <t>Calhoun City Public Library - Calhoun City</t>
  </si>
  <si>
    <t>Hickory Flat Public Library - Hickory Flat</t>
  </si>
  <si>
    <t>Anne Spencer Cox Library - Baldwyn</t>
  </si>
  <si>
    <t>Liberty Public Library - Liberty</t>
  </si>
  <si>
    <t>Belmont Public Library - Belmont</t>
  </si>
  <si>
    <t>Leland Library - Leland</t>
  </si>
  <si>
    <t>Carrollton-North Carrollton Public Library (HQ)</t>
  </si>
  <si>
    <t>J. Elliott McMullan Library - Newton</t>
  </si>
  <si>
    <t>Okolona Carnegie Library - Okolona</t>
  </si>
  <si>
    <t>Sardis Public Library - Sardis</t>
  </si>
  <si>
    <t>Lawrence County Public Library - Monticello</t>
  </si>
  <si>
    <t xml:space="preserve">Stone County Library - Wiggins </t>
  </si>
  <si>
    <t>Harriette Person Memorial Library - Port Gibson (HQ)</t>
  </si>
  <si>
    <t>Shelby Public Library - Shelby</t>
  </si>
  <si>
    <t>Houston Carnegie Library - Houston</t>
  </si>
  <si>
    <t>Itawamba County Pratt Memorial Library - Fulton</t>
  </si>
  <si>
    <t>Mendenhall Public Library - Mendenhall</t>
  </si>
  <si>
    <t>Marks-Quitman Public Library (HQ)</t>
  </si>
  <si>
    <t>Margaret Walker Alexander Library - Jackson</t>
  </si>
  <si>
    <t>Purvis Public Library - Purvis</t>
  </si>
  <si>
    <t>Evans Memorial Library - Aberdeen</t>
  </si>
  <si>
    <t>L. R. Boyer Memorial Library - Sumrall</t>
  </si>
  <si>
    <t>Emily Jones Pointer Public Library - Como</t>
  </si>
  <si>
    <t>George Covington Memorial Library - Hazlehurst (HQ)</t>
  </si>
  <si>
    <t>Copiah-Jefferson Regional Library System</t>
  </si>
  <si>
    <t>Bryan Public Library - West Point (HQ)</t>
  </si>
  <si>
    <t>Forest Public Library - Forest</t>
  </si>
  <si>
    <t>Ripley Public Library - Ripley</t>
  </si>
  <si>
    <t>Durant Public Library - Durant</t>
  </si>
  <si>
    <t>Walthall County Library - Tylertown</t>
  </si>
  <si>
    <t>Robert C. Irwin Library - Tunica</t>
  </si>
  <si>
    <t>Ricks Memorial Library - Yazoo City (HQ)</t>
  </si>
  <si>
    <t>Magee Public Library - Magee</t>
  </si>
  <si>
    <t>Jesse Yancy Memorial Library - Bruce</t>
  </si>
  <si>
    <t>Franklin County Public Library - Meadville</t>
  </si>
  <si>
    <t>Henry M. Seymour Library - Indianola (HQ)</t>
  </si>
  <si>
    <t>Quitman Public Library - Quitman (HQ)</t>
  </si>
  <si>
    <t>Amory Municipal Library - Amory</t>
  </si>
  <si>
    <t>Carthage-Leake County Library - Carthage</t>
  </si>
  <si>
    <t>Northwest Point Reservoir Library - Brandon</t>
  </si>
  <si>
    <t>Winona-Montgomery County Library - Winona</t>
  </si>
  <si>
    <t>Moss Point Public Library - Moss Point</t>
  </si>
  <si>
    <t>Waynesboro Memorial Library - Waynesboro</t>
  </si>
  <si>
    <t>Neshoba County Library - Philadelphia (HQ)</t>
  </si>
  <si>
    <t>Richland Public Library - Richland</t>
  </si>
  <si>
    <t>Beverly J. Brown Library - Jackson</t>
  </si>
  <si>
    <t>J.T. Biggs, Jr. Memorial Library - Crystal Springs</t>
  </si>
  <si>
    <t>Poplarville Public Library - Poplarville</t>
  </si>
  <si>
    <t>Madison County - Canton Public Library (HQ)</t>
  </si>
  <si>
    <t>Margaret S. Sherry Memorial Library - Biloxi (Popps Ferry)</t>
  </si>
  <si>
    <t>Brandon Public Library - Brandon</t>
  </si>
  <si>
    <t>Northside Library - Jackson</t>
  </si>
  <si>
    <t>Pontotoc County Library - Pontotoc (HQ)</t>
  </si>
  <si>
    <t>Iuka Public Library - Iuka</t>
  </si>
  <si>
    <t>Vancleave Public Library - Vancleave</t>
  </si>
  <si>
    <t>Columbia-Marion County Library - Columbia (HQ)</t>
  </si>
  <si>
    <t>St. Martin Public Library - Biloxi</t>
  </si>
  <si>
    <t>George E. Allen Library - Booneville</t>
  </si>
  <si>
    <t>Winston County Library - Louisville</t>
  </si>
  <si>
    <t>South Hills Library - Jackson</t>
  </si>
  <si>
    <t>Pass Christian Public Library - Pass Christian</t>
  </si>
  <si>
    <t>East Central Public Library - Pascagoula (Hurley)</t>
  </si>
  <si>
    <t>Colonial Mart Library - Jackson</t>
  </si>
  <si>
    <t>Kathleen McIlwain Public Library - Gautier</t>
  </si>
  <si>
    <t>Corinth Public Library (HQ)</t>
  </si>
  <si>
    <t>Lincoln County Public Library - Brookhaven (HQ)</t>
  </si>
  <si>
    <t>Greenwood - Leflore Public Library - Greenwood (HQ)</t>
  </si>
  <si>
    <t>William Alexander Percy Memorial Library - Greenville (HQ)</t>
  </si>
  <si>
    <t>The Petal Library</t>
  </si>
  <si>
    <t>The Library of Hattiesburg, Petal &amp; Forrest County</t>
  </si>
  <si>
    <t>Carnegie Public Library of Clarksdale &amp; Coahoma Co. (HQ)</t>
  </si>
  <si>
    <t>Carnegie Public Library of Clarksdale &amp; Coahoma Co.</t>
  </si>
  <si>
    <t xml:space="preserve">West Biloxi Public Library - Biloxi  </t>
  </si>
  <si>
    <t>M.R. Dye Public Library - Horn Lake</t>
  </si>
  <si>
    <t>Elsie E. Jurgens Memorial Library - Ridgeland</t>
  </si>
  <si>
    <t>Orange Grove Public Library - Gulfport</t>
  </si>
  <si>
    <t>Judge George W. Armstrong Library - Natchez (HQ)</t>
  </si>
  <si>
    <t>George County Public Library - Lucedale</t>
  </si>
  <si>
    <t>D'Iberville Public Library - D'Iberville</t>
  </si>
  <si>
    <t>Attala County Library - Kosciusko (HQ)</t>
  </si>
  <si>
    <t>Rebecca Baine Rigby Library - Madison</t>
  </si>
  <si>
    <t>Biloxi Public Library - Biloxi</t>
  </si>
  <si>
    <t>McComb Public Library (HQ)</t>
  </si>
  <si>
    <t>*Independent</t>
  </si>
  <si>
    <t>Starkville Public Library - Starkville (HQ)</t>
  </si>
  <si>
    <t>A. E. Wood Library - Clinton</t>
  </si>
  <si>
    <t>Senatobia Public Library - Senatobia</t>
  </si>
  <si>
    <t>Robinson-Carpenter Memorial Library - Cleveland (HQ)</t>
  </si>
  <si>
    <t>Lee County Library - Tupelo (HQ)</t>
  </si>
  <si>
    <t>Columbus Public Library - Columbus (HQ)</t>
  </si>
  <si>
    <t>Eudora Welty Library - Jackson (HQ)</t>
  </si>
  <si>
    <t>Margaret Reed Crosby Memorial Library - Picayune (HQ)</t>
  </si>
  <si>
    <t>Ocean Springs Public Library - Ocean Springs</t>
  </si>
  <si>
    <t>Laurel-Jones County Library (HQ)</t>
  </si>
  <si>
    <t>Batesville Public Library - Batesville</t>
  </si>
  <si>
    <t>B.J. Chain Public Library - Olive Branch</t>
  </si>
  <si>
    <t>Hernando Public Library (HQ)</t>
  </si>
  <si>
    <t>Elizabeth Jones Library - Grenada (HQ)</t>
  </si>
  <si>
    <t>M. R. Davis Public Library - Southaven</t>
  </si>
  <si>
    <t>Pascagoula Public Library (HQ)</t>
  </si>
  <si>
    <t>City-County Public Library - Bay St. Louis (HQ)</t>
  </si>
  <si>
    <t>Meridian-Lauderdale County Public Library (HQ)</t>
  </si>
  <si>
    <t>Warren County - Vicksburg Public Library  (HQ)</t>
  </si>
  <si>
    <t xml:space="preserve">Lafayette County &amp; Oxford Public Library </t>
  </si>
  <si>
    <t>Gulfport Public Library (HQ)</t>
  </si>
  <si>
    <t>The Library  - Hattiesburg (HQ)</t>
  </si>
  <si>
    <t>Pelahatchie Public Library - Pelahatchie</t>
  </si>
  <si>
    <t>BRANCH CIRCULATION COMPARISONS</t>
  </si>
  <si>
    <t xml:space="preserve">Pearl Public Library  </t>
  </si>
  <si>
    <t>Jennie Stephens Smith Library - New Albany</t>
  </si>
  <si>
    <t>Hours Open</t>
  </si>
  <si>
    <t>Per Week</t>
  </si>
  <si>
    <t>GROUP II - 20,001 to 35,000</t>
  </si>
  <si>
    <t>GROUP III - 35,001 to 50,000</t>
  </si>
  <si>
    <t>GROUP IV - 50,001 to 65,000</t>
  </si>
  <si>
    <t>GROUP V - 65,001 to 80,000</t>
  </si>
  <si>
    <t>GROUP VI - 80,001 to 100,000</t>
  </si>
  <si>
    <t>GROUP VII - 100,001 plus</t>
  </si>
  <si>
    <t>Note 1</t>
  </si>
  <si>
    <t>Note 2</t>
  </si>
  <si>
    <t>Note 1 - No census figures were available for these towns or villages.</t>
  </si>
  <si>
    <t>Walls Public Library - Walls</t>
  </si>
  <si>
    <t>Note 2 - Population is given only for the main branch in these towns.  For example: the population for Jackson proper is tagged to the Eudora Welty branch.</t>
  </si>
  <si>
    <t>The following libraries are arranged alphabetically by system for ease of locating.  See explanation notes on population at end of chart.</t>
  </si>
  <si>
    <t>Circulation</t>
  </si>
  <si>
    <t>Bond Memorial Public Library (HQ) - Ashland</t>
  </si>
  <si>
    <t xml:space="preserve"> Capita</t>
  </si>
  <si>
    <t>*Indirect</t>
  </si>
  <si>
    <t>* Indirect income is not included in any totals.</t>
  </si>
  <si>
    <t>Census populations were taken from the Census 2000 data supplied by the Center for Population Studies, University of MS.  These population figures do not relect the library's total service area's population.</t>
  </si>
  <si>
    <t>Outlay</t>
  </si>
  <si>
    <t>Grand</t>
  </si>
  <si>
    <t>III</t>
  </si>
  <si>
    <t>VI</t>
  </si>
  <si>
    <t>VII</t>
  </si>
  <si>
    <t>V</t>
  </si>
  <si>
    <t>Benton</t>
  </si>
  <si>
    <t>I</t>
  </si>
  <si>
    <t>IV</t>
  </si>
  <si>
    <t>Carroll</t>
  </si>
  <si>
    <t>Name of Library System</t>
  </si>
  <si>
    <t>Counties in System</t>
  </si>
  <si>
    <t>Yalobusha</t>
  </si>
  <si>
    <t>Independent</t>
  </si>
  <si>
    <t>Water Valley (City)</t>
  </si>
  <si>
    <t>Bolivar</t>
  </si>
  <si>
    <t>Coahoma</t>
  </si>
  <si>
    <t>II</t>
  </si>
  <si>
    <t>Rankin, Scott, Simpson, Smith</t>
  </si>
  <si>
    <t>Lowndes</t>
  </si>
  <si>
    <t>Copiah, Jefferson</t>
  </si>
  <si>
    <t>Amite, Pike, Walthall</t>
  </si>
  <si>
    <t>Claiborne</t>
  </si>
  <si>
    <t>Forrest</t>
  </si>
  <si>
    <t>Frankin, Lawrence, Lincoln</t>
  </si>
  <si>
    <t>George, Jackson</t>
  </si>
  <si>
    <t>Grenada</t>
  </si>
  <si>
    <t>Hancock</t>
  </si>
  <si>
    <t>Harrison</t>
  </si>
  <si>
    <t>Hinds</t>
  </si>
  <si>
    <t>Humphreys</t>
  </si>
  <si>
    <t>Itawamba, Lee</t>
  </si>
  <si>
    <t>Clarke, Jasmper</t>
  </si>
  <si>
    <t>Kemper, Newton</t>
  </si>
  <si>
    <t>Lamar</t>
  </si>
  <si>
    <t>Lauderdale</t>
  </si>
  <si>
    <t>Leflore</t>
  </si>
  <si>
    <t>Madison</t>
  </si>
  <si>
    <t>Jones</t>
  </si>
  <si>
    <t>Long Beach (City)</t>
  </si>
  <si>
    <t>Jefferson Davis, Marion</t>
  </si>
  <si>
    <t>Marshall</t>
  </si>
  <si>
    <t>Neshoba</t>
  </si>
  <si>
    <t>Noxubee</t>
  </si>
  <si>
    <t>Oktibbeha</t>
  </si>
  <si>
    <t>Pearl River</t>
  </si>
  <si>
    <t xml:space="preserve">Calhoun, Chickasaw, Pontotoc, </t>
  </si>
  <si>
    <t>Quitman</t>
  </si>
  <si>
    <t>Covington, Greene, Perry, Stone</t>
  </si>
  <si>
    <t>Sunflower</t>
  </si>
  <si>
    <t>Tallahatchie</t>
  </si>
  <si>
    <t>Alcorn, Prentiss, Tippah, Tishomingo</t>
  </si>
  <si>
    <t>DeSoto, Lafayette, Panola,Tate,Tunica</t>
  </si>
  <si>
    <t>Union</t>
  </si>
  <si>
    <t>Warren</t>
  </si>
  <si>
    <t>Washington</t>
  </si>
  <si>
    <t>Wayne</t>
  </si>
  <si>
    <t>Choctaw, Clay, Monroe,Webster</t>
  </si>
  <si>
    <t>Adams, Wilkiinson</t>
  </si>
  <si>
    <t>Issaquena, Sharkey, Yazoo</t>
  </si>
  <si>
    <t>Attala, Holmes, Leake,Montgomery, Winston</t>
  </si>
  <si>
    <t>Group I</t>
  </si>
  <si>
    <t>Under 20,000</t>
  </si>
  <si>
    <t>Group II</t>
  </si>
  <si>
    <t>20,001 - 35,000</t>
  </si>
  <si>
    <t>Group III</t>
  </si>
  <si>
    <t>35,001 - 50,000</t>
  </si>
  <si>
    <t>Group IV</t>
  </si>
  <si>
    <t>50,001 - 65,000</t>
  </si>
  <si>
    <t>Group V</t>
  </si>
  <si>
    <t>65,001 - 80,000</t>
  </si>
  <si>
    <t>Group VI</t>
  </si>
  <si>
    <t>80,001 - 100,000</t>
  </si>
  <si>
    <t>100,001 plus</t>
  </si>
  <si>
    <t>Group VII</t>
  </si>
  <si>
    <t>Size Code</t>
  </si>
</sst>
</file>

<file path=xl/styles.xml><?xml version="1.0" encoding="utf-8"?>
<styleSheet xmlns="http://schemas.openxmlformats.org/spreadsheetml/2006/main">
  <numFmts count="3">
    <numFmt numFmtId="43" formatCode="_(* #,##0.00_);_(* \(#,##0.00\);_(* &quot;-&quot;??_);_(@_)"/>
    <numFmt numFmtId="164" formatCode="_(* #,##0_);_(* \(#,##0\);_(* &quot;-&quot;??_);_(@_)"/>
    <numFmt numFmtId="165" formatCode="&quot;$&quot;#,##0"/>
  </numFmts>
  <fonts count="8">
    <font>
      <sz val="10"/>
      <name val="Arial"/>
    </font>
    <font>
      <sz val="10"/>
      <name val="Arial"/>
    </font>
    <font>
      <b/>
      <sz val="10"/>
      <name val="Arial"/>
      <family val="2"/>
    </font>
    <font>
      <b/>
      <sz val="11"/>
      <name val="Arial"/>
      <family val="2"/>
    </font>
    <font>
      <sz val="11"/>
      <name val="Arial"/>
      <family val="2"/>
    </font>
    <font>
      <sz val="10"/>
      <name val="Arial"/>
      <family val="2"/>
    </font>
    <font>
      <sz val="8"/>
      <name val="Arial"/>
      <family val="2"/>
    </font>
    <font>
      <b/>
      <sz val="12"/>
      <name val="Arial"/>
      <family val="2"/>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164" fontId="3" fillId="0" borderId="0" xfId="1" applyNumberFormat="1" applyFont="1" applyAlignment="1">
      <alignment horizontal="right"/>
    </xf>
    <xf numFmtId="0" fontId="3" fillId="0" borderId="0" xfId="0" applyNumberFormat="1" applyFont="1" applyAlignment="1">
      <alignment horizontal="right"/>
    </xf>
    <xf numFmtId="0" fontId="3" fillId="0" borderId="0" xfId="0" applyNumberFormat="1" applyFont="1" applyAlignment="1">
      <alignment horizontal="center"/>
    </xf>
    <xf numFmtId="0" fontId="3" fillId="0" borderId="0" xfId="0" applyNumberFormat="1" applyFont="1" applyAlignment="1">
      <alignment horizontal="centerContinuous"/>
    </xf>
    <xf numFmtId="2" fontId="3" fillId="0" borderId="0" xfId="0" applyNumberFormat="1" applyFont="1" applyAlignment="1">
      <alignment horizontal="centerContinuous"/>
    </xf>
    <xf numFmtId="164" fontId="3" fillId="0" borderId="0" xfId="1" applyNumberFormat="1" applyFont="1" applyAlignment="1">
      <alignment horizontal="centerContinuous"/>
    </xf>
    <xf numFmtId="164" fontId="3" fillId="0" borderId="0" xfId="1" applyNumberFormat="1" applyFont="1" applyAlignment="1">
      <alignment horizontal="center"/>
    </xf>
    <xf numFmtId="164" fontId="4" fillId="0" borderId="0" xfId="1" applyNumberFormat="1" applyFont="1" applyAlignment="1">
      <alignment horizontal="right"/>
    </xf>
    <xf numFmtId="0" fontId="3" fillId="0" borderId="0" xfId="0" applyNumberFormat="1" applyFont="1" applyAlignment="1"/>
    <xf numFmtId="2" fontId="3" fillId="0" borderId="0" xfId="0" applyNumberFormat="1" applyFont="1" applyAlignment="1">
      <alignment horizontal="right"/>
    </xf>
    <xf numFmtId="2" fontId="0" fillId="0" borderId="0" xfId="0" applyNumberFormat="1"/>
    <xf numFmtId="164" fontId="3" fillId="0" borderId="0" xfId="1" applyNumberFormat="1" applyFont="1" applyFill="1" applyAlignment="1">
      <alignment horizontal="right"/>
    </xf>
    <xf numFmtId="9" fontId="0" fillId="0" borderId="0" xfId="0" applyNumberFormat="1"/>
    <xf numFmtId="3" fontId="0" fillId="0" borderId="0" xfId="0" applyNumberFormat="1" applyFill="1"/>
    <xf numFmtId="0" fontId="0" fillId="2" borderId="0" xfId="0" applyFill="1"/>
    <xf numFmtId="0" fontId="2" fillId="0" borderId="0" xfId="0"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centerContinuous"/>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0" fontId="3" fillId="0" borderId="0" xfId="0" applyFont="1" applyAlignment="1">
      <alignment horizontal="right"/>
    </xf>
    <xf numFmtId="0" fontId="0" fillId="0" borderId="0" xfId="0" applyFill="1"/>
    <xf numFmtId="0" fontId="2" fillId="0" borderId="0" xfId="0" applyFont="1" applyAlignment="1">
      <alignment horizontal="center"/>
    </xf>
    <xf numFmtId="0" fontId="2" fillId="0" borderId="0" xfId="0" applyFont="1" applyFill="1"/>
    <xf numFmtId="165" fontId="0" fillId="2" borderId="0" xfId="0" applyNumberFormat="1" applyFill="1"/>
    <xf numFmtId="9" fontId="0" fillId="2" borderId="0" xfId="0" applyNumberFormat="1" applyFill="1"/>
    <xf numFmtId="3" fontId="0" fillId="0" borderId="0" xfId="0" applyNumberFormat="1" applyAlignment="1">
      <alignment horizontal="right"/>
    </xf>
    <xf numFmtId="3" fontId="0" fillId="2" borderId="0" xfId="0" applyNumberFormat="1" applyFill="1"/>
    <xf numFmtId="2" fontId="0" fillId="2" borderId="0" xfId="0" applyNumberFormat="1" applyFill="1"/>
    <xf numFmtId="0" fontId="4" fillId="0" borderId="0" xfId="0" applyFont="1"/>
    <xf numFmtId="0" fontId="3" fillId="0" borderId="0" xfId="0" applyFont="1" applyAlignment="1">
      <alignment horizontal="center"/>
    </xf>
    <xf numFmtId="0" fontId="6" fillId="0" borderId="0" xfId="0" applyFont="1"/>
    <xf numFmtId="0" fontId="0" fillId="0" borderId="0" xfId="0" applyAlignment="1">
      <alignment horizontal="right"/>
    </xf>
    <xf numFmtId="165" fontId="0" fillId="2" borderId="0" xfId="0" applyNumberFormat="1" applyFill="1" applyAlignment="1">
      <alignment horizontal="right"/>
    </xf>
    <xf numFmtId="165" fontId="0" fillId="0" borderId="0" xfId="0" applyNumberFormat="1" applyFill="1"/>
    <xf numFmtId="3" fontId="0" fillId="0" borderId="0" xfId="0" applyNumberFormat="1" applyFill="1" applyAlignment="1">
      <alignment horizontal="right"/>
    </xf>
    <xf numFmtId="3" fontId="0" fillId="2" borderId="0" xfId="0" applyNumberFormat="1" applyFill="1" applyAlignment="1">
      <alignment horizontal="right"/>
    </xf>
    <xf numFmtId="165" fontId="2" fillId="0" borderId="0" xfId="0" applyNumberFormat="1" applyFont="1" applyFill="1"/>
    <xf numFmtId="0" fontId="7" fillId="0" borderId="0" xfId="0" applyFont="1" applyAlignment="1">
      <alignment vertical="center"/>
    </xf>
    <xf numFmtId="2" fontId="0" fillId="0" borderId="0" xfId="0" applyNumberFormat="1" applyFill="1"/>
    <xf numFmtId="3" fontId="2" fillId="0" borderId="0" xfId="0" applyNumberFormat="1" applyFont="1" applyFill="1"/>
    <xf numFmtId="2" fontId="2" fillId="0" borderId="0" xfId="0" applyNumberFormat="1" applyFont="1" applyFill="1"/>
    <xf numFmtId="0" fontId="5" fillId="0" borderId="0" xfId="0" applyFont="1" applyFill="1"/>
    <xf numFmtId="0" fontId="7" fillId="0" borderId="0" xfId="0" applyFont="1"/>
    <xf numFmtId="9" fontId="0" fillId="0" borderId="0" xfId="0" applyNumberFormat="1" applyFill="1"/>
    <xf numFmtId="9" fontId="2" fillId="0" borderId="0" xfId="0" applyNumberFormat="1" applyFont="1" applyFill="1"/>
    <xf numFmtId="165" fontId="0" fillId="0" borderId="0" xfId="0" applyNumberFormat="1" applyFill="1" applyAlignment="1">
      <alignment horizontal="right"/>
    </xf>
    <xf numFmtId="165" fontId="2" fillId="0" borderId="0" xfId="0" applyNumberFormat="1" applyFont="1" applyFill="1" applyAlignment="1">
      <alignment horizontal="right"/>
    </xf>
    <xf numFmtId="0" fontId="7" fillId="0" borderId="0" xfId="0" applyFont="1" applyAlignment="1">
      <alignment horizontal="centerContinuous"/>
    </xf>
    <xf numFmtId="0" fontId="7" fillId="0" borderId="0" xfId="0" applyFont="1" applyAlignment="1">
      <alignment horizontal="right"/>
    </xf>
    <xf numFmtId="0" fontId="0" fillId="2" borderId="0" xfId="0" applyFill="1" applyAlignment="1">
      <alignment horizontal="right"/>
    </xf>
    <xf numFmtId="0" fontId="7"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O71"/>
  <sheetViews>
    <sheetView topLeftCell="A34" zoomScaleNormal="100" workbookViewId="0">
      <selection activeCell="B41" sqref="B41"/>
    </sheetView>
  </sheetViews>
  <sheetFormatPr defaultRowHeight="12.75"/>
  <cols>
    <col min="1" max="1" width="51.28515625" bestFit="1" customWidth="1"/>
    <col min="2" max="2" width="13.42578125" bestFit="1" customWidth="1"/>
    <col min="3" max="3" width="8.28515625" bestFit="1" customWidth="1"/>
    <col min="4" max="4" width="9.28515625" bestFit="1" customWidth="1"/>
    <col min="5" max="5" width="10.85546875" bestFit="1" customWidth="1"/>
    <col min="6" max="6" width="14.5703125" bestFit="1" customWidth="1"/>
    <col min="7" max="7" width="16" bestFit="1" customWidth="1"/>
    <col min="8" max="8" width="18.140625" bestFit="1" customWidth="1"/>
    <col min="9" max="9" width="12.42578125" bestFit="1" customWidth="1"/>
    <col min="10" max="10" width="11.42578125" customWidth="1"/>
    <col min="11" max="11" width="6.85546875" bestFit="1" customWidth="1"/>
    <col min="13" max="13" width="11.85546875" bestFit="1" customWidth="1"/>
    <col min="14" max="14" width="13.140625" bestFit="1" customWidth="1"/>
    <col min="15" max="15" width="9.42578125" bestFit="1" customWidth="1"/>
  </cols>
  <sheetData>
    <row r="1" spans="1:15" ht="15.75">
      <c r="A1" s="41" t="s">
        <v>53</v>
      </c>
    </row>
    <row r="3" spans="1:15" ht="15">
      <c r="A3" s="20" t="s">
        <v>0</v>
      </c>
      <c r="B3" s="2" t="s">
        <v>54</v>
      </c>
      <c r="C3" s="3" t="s">
        <v>55</v>
      </c>
      <c r="D3" s="3" t="s">
        <v>56</v>
      </c>
      <c r="E3" s="4" t="s">
        <v>57</v>
      </c>
      <c r="F3" s="32"/>
      <c r="G3" s="5" t="s">
        <v>59</v>
      </c>
      <c r="H3" s="5"/>
      <c r="I3" s="5"/>
      <c r="J3" s="5"/>
      <c r="K3" s="6"/>
      <c r="L3" s="7" t="s">
        <v>60</v>
      </c>
      <c r="M3" s="6"/>
      <c r="N3" s="8" t="s">
        <v>61</v>
      </c>
      <c r="O3" s="2" t="s">
        <v>61</v>
      </c>
    </row>
    <row r="4" spans="1:15" ht="15">
      <c r="A4" s="20"/>
      <c r="B4" s="9"/>
      <c r="C4" s="3" t="s">
        <v>62</v>
      </c>
      <c r="D4" s="3" t="s">
        <v>62</v>
      </c>
      <c r="E4" s="3" t="s">
        <v>63</v>
      </c>
      <c r="F4" s="3" t="s">
        <v>58</v>
      </c>
      <c r="G4" s="10" t="s">
        <v>64</v>
      </c>
      <c r="H4" s="10" t="s">
        <v>65</v>
      </c>
      <c r="I4" s="10" t="s">
        <v>66</v>
      </c>
      <c r="J4" s="10" t="s">
        <v>108</v>
      </c>
      <c r="K4" s="11" t="s">
        <v>67</v>
      </c>
      <c r="L4" s="2" t="s">
        <v>68</v>
      </c>
      <c r="M4" s="11" t="s">
        <v>69</v>
      </c>
      <c r="N4" s="2" t="s">
        <v>70</v>
      </c>
      <c r="O4" s="2" t="s">
        <v>71</v>
      </c>
    </row>
    <row r="5" spans="1:15">
      <c r="A5" s="1" t="s">
        <v>1</v>
      </c>
    </row>
    <row r="6" spans="1:15" s="16" customFormat="1">
      <c r="A6" s="16" t="s">
        <v>2</v>
      </c>
      <c r="B6" s="30">
        <v>8026</v>
      </c>
      <c r="C6" s="16">
        <v>88</v>
      </c>
      <c r="D6" s="16">
        <v>6</v>
      </c>
      <c r="E6" s="16">
        <v>2</v>
      </c>
      <c r="F6" s="16">
        <v>0</v>
      </c>
      <c r="G6" s="16">
        <v>0</v>
      </c>
      <c r="H6" s="16">
        <v>2</v>
      </c>
      <c r="I6" s="16">
        <v>2</v>
      </c>
      <c r="J6" s="16">
        <f>SUM(G6:I6)</f>
        <v>4</v>
      </c>
      <c r="K6" s="31">
        <f>152/40</f>
        <v>3.8</v>
      </c>
      <c r="L6" s="30">
        <v>49215</v>
      </c>
      <c r="M6" s="31">
        <f>L6/B6</f>
        <v>6.131946174931473</v>
      </c>
      <c r="N6" s="30">
        <v>509</v>
      </c>
      <c r="O6" s="30">
        <v>1443</v>
      </c>
    </row>
    <row r="7" spans="1:15" s="24" customFormat="1">
      <c r="A7" s="24" t="s">
        <v>4</v>
      </c>
      <c r="B7" s="15">
        <v>10769</v>
      </c>
      <c r="C7" s="24">
        <v>66</v>
      </c>
      <c r="D7" s="24">
        <v>5</v>
      </c>
      <c r="E7" s="24">
        <v>2</v>
      </c>
      <c r="F7" s="24">
        <v>0</v>
      </c>
      <c r="G7" s="24">
        <v>0</v>
      </c>
      <c r="H7" s="24">
        <v>2</v>
      </c>
      <c r="I7" s="24">
        <v>0</v>
      </c>
      <c r="J7" s="24">
        <f t="shared" ref="J7:J70" si="0">SUM(G7:I7)</f>
        <v>2</v>
      </c>
      <c r="K7" s="42">
        <f>66/40</f>
        <v>1.65</v>
      </c>
      <c r="L7" s="15">
        <v>38246</v>
      </c>
      <c r="M7" s="42">
        <f t="shared" ref="M7:M70" si="1">L7/B7</f>
        <v>3.551490389079766</v>
      </c>
      <c r="N7" s="15">
        <v>318</v>
      </c>
      <c r="O7" s="15">
        <v>4203</v>
      </c>
    </row>
    <row r="8" spans="1:15" s="24" customFormat="1">
      <c r="A8" s="24" t="s">
        <v>6</v>
      </c>
      <c r="B8" s="15">
        <v>11831</v>
      </c>
      <c r="C8" s="24">
        <v>45.5</v>
      </c>
      <c r="D8" s="24">
        <v>6</v>
      </c>
      <c r="E8" s="24">
        <v>1</v>
      </c>
      <c r="F8" s="24">
        <v>0</v>
      </c>
      <c r="G8" s="24">
        <v>0</v>
      </c>
      <c r="H8" s="24">
        <v>1</v>
      </c>
      <c r="I8" s="24">
        <v>3</v>
      </c>
      <c r="J8" s="24">
        <f t="shared" si="0"/>
        <v>4</v>
      </c>
      <c r="K8" s="42">
        <f>130/40</f>
        <v>3.25</v>
      </c>
      <c r="L8" s="15">
        <v>34055</v>
      </c>
      <c r="M8" s="42">
        <f t="shared" si="1"/>
        <v>2.8784549066013017</v>
      </c>
      <c r="N8" s="15">
        <v>1094</v>
      </c>
      <c r="O8" s="15">
        <v>2256</v>
      </c>
    </row>
    <row r="9" spans="1:15" s="24" customFormat="1">
      <c r="A9" s="24" t="s">
        <v>5</v>
      </c>
      <c r="B9" s="15">
        <v>11206</v>
      </c>
      <c r="C9" s="24">
        <v>57</v>
      </c>
      <c r="D9" s="24">
        <v>6</v>
      </c>
      <c r="E9" s="24">
        <v>2</v>
      </c>
      <c r="F9" s="24">
        <v>0</v>
      </c>
      <c r="G9" s="24">
        <v>0</v>
      </c>
      <c r="H9" s="24">
        <v>3</v>
      </c>
      <c r="I9" s="24">
        <v>5</v>
      </c>
      <c r="J9" s="24">
        <f t="shared" si="0"/>
        <v>8</v>
      </c>
      <c r="K9" s="42">
        <f>204/40</f>
        <v>5.0999999999999996</v>
      </c>
      <c r="L9" s="15">
        <v>40911</v>
      </c>
      <c r="M9" s="42">
        <f t="shared" si="1"/>
        <v>3.6508120649651974</v>
      </c>
      <c r="N9" s="15">
        <v>945</v>
      </c>
      <c r="O9" s="15">
        <v>2635</v>
      </c>
    </row>
    <row r="10" spans="1:15" s="16" customFormat="1">
      <c r="A10" s="16" t="s">
        <v>3</v>
      </c>
      <c r="B10" s="30">
        <v>10117</v>
      </c>
      <c r="C10" s="16">
        <v>60</v>
      </c>
      <c r="D10" s="16">
        <v>6</v>
      </c>
      <c r="E10" s="16">
        <v>2</v>
      </c>
      <c r="F10" s="16">
        <v>0</v>
      </c>
      <c r="G10" s="16">
        <v>0</v>
      </c>
      <c r="H10" s="16">
        <v>4</v>
      </c>
      <c r="I10" s="16">
        <v>1</v>
      </c>
      <c r="J10" s="16">
        <f t="shared" si="0"/>
        <v>5</v>
      </c>
      <c r="K10" s="31">
        <f>108/40</f>
        <v>2.7</v>
      </c>
      <c r="L10" s="30">
        <v>31762</v>
      </c>
      <c r="M10" s="31">
        <f t="shared" si="1"/>
        <v>3.1394682218048828</v>
      </c>
      <c r="N10" s="30">
        <v>283</v>
      </c>
      <c r="O10" s="30">
        <v>734</v>
      </c>
    </row>
    <row r="11" spans="1:15" s="24" customFormat="1">
      <c r="A11" s="24" t="s">
        <v>7</v>
      </c>
      <c r="B11" s="15">
        <v>12548</v>
      </c>
      <c r="C11" s="24">
        <v>70</v>
      </c>
      <c r="D11" s="24">
        <v>6</v>
      </c>
      <c r="E11" s="24">
        <v>3</v>
      </c>
      <c r="F11" s="24">
        <v>0</v>
      </c>
      <c r="G11" s="24">
        <v>1</v>
      </c>
      <c r="H11" s="24">
        <v>4</v>
      </c>
      <c r="I11" s="24">
        <v>0</v>
      </c>
      <c r="J11" s="24">
        <f t="shared" si="0"/>
        <v>5</v>
      </c>
      <c r="K11" s="42">
        <f>110/40</f>
        <v>2.75</v>
      </c>
      <c r="L11" s="15">
        <v>31600</v>
      </c>
      <c r="M11" s="42">
        <f t="shared" si="1"/>
        <v>2.5183296142811602</v>
      </c>
      <c r="N11" s="15">
        <v>38</v>
      </c>
      <c r="O11" s="15">
        <v>2042</v>
      </c>
    </row>
    <row r="12" spans="1:15" s="24" customFormat="1">
      <c r="A12" s="24" t="s">
        <v>9</v>
      </c>
      <c r="B12" s="15">
        <v>14903</v>
      </c>
      <c r="C12" s="24">
        <v>88</v>
      </c>
      <c r="D12" s="24">
        <v>6</v>
      </c>
      <c r="E12" s="24">
        <v>2</v>
      </c>
      <c r="F12" s="24">
        <v>0</v>
      </c>
      <c r="G12" s="24">
        <v>0</v>
      </c>
      <c r="H12" s="24">
        <v>2</v>
      </c>
      <c r="I12" s="24">
        <v>2</v>
      </c>
      <c r="J12" s="24">
        <f t="shared" si="0"/>
        <v>4</v>
      </c>
      <c r="K12" s="42">
        <f>158/40</f>
        <v>3.95</v>
      </c>
      <c r="L12" s="15">
        <v>30995</v>
      </c>
      <c r="M12" s="42">
        <f t="shared" si="1"/>
        <v>2.0797825941085688</v>
      </c>
      <c r="N12" s="15">
        <v>783</v>
      </c>
      <c r="O12" s="15">
        <v>1170</v>
      </c>
    </row>
    <row r="13" spans="1:15" s="24" customFormat="1">
      <c r="A13" s="24" t="s">
        <v>8</v>
      </c>
      <c r="B13" s="15">
        <v>9427</v>
      </c>
      <c r="C13" s="24">
        <v>53</v>
      </c>
      <c r="D13" s="24">
        <v>5</v>
      </c>
      <c r="E13" s="24">
        <v>2</v>
      </c>
      <c r="F13" s="24">
        <v>0</v>
      </c>
      <c r="G13" s="24">
        <v>0</v>
      </c>
      <c r="H13" s="24">
        <v>4</v>
      </c>
      <c r="I13" s="24">
        <v>0</v>
      </c>
      <c r="J13" s="24">
        <f>SUM(G13:I13)</f>
        <v>4</v>
      </c>
      <c r="K13" s="42">
        <f>66.5/40</f>
        <v>1.6625000000000001</v>
      </c>
      <c r="L13" s="15">
        <v>16390</v>
      </c>
      <c r="M13" s="42">
        <f>L13/B13</f>
        <v>1.7386231038506417</v>
      </c>
      <c r="N13" s="15">
        <v>6271</v>
      </c>
      <c r="O13" s="15">
        <v>1374</v>
      </c>
    </row>
    <row r="14" spans="1:15" s="24" customFormat="1">
      <c r="K14" s="42"/>
      <c r="L14" s="15"/>
      <c r="M14" s="42"/>
      <c r="N14" s="15"/>
      <c r="O14" s="15"/>
    </row>
    <row r="15" spans="1:15" s="24" customFormat="1">
      <c r="A15" s="26" t="s">
        <v>398</v>
      </c>
      <c r="K15" s="42"/>
      <c r="L15" s="15"/>
      <c r="M15" s="42"/>
      <c r="N15" s="15"/>
      <c r="O15" s="15"/>
    </row>
    <row r="16" spans="1:15" s="16" customFormat="1">
      <c r="A16" s="16" t="s">
        <v>14</v>
      </c>
      <c r="B16" s="30">
        <v>30622</v>
      </c>
      <c r="C16" s="16">
        <v>46</v>
      </c>
      <c r="D16" s="16">
        <v>6</v>
      </c>
      <c r="E16" s="16">
        <v>1</v>
      </c>
      <c r="F16" s="16">
        <v>0</v>
      </c>
      <c r="G16" s="16">
        <v>1</v>
      </c>
      <c r="H16" s="16">
        <v>2</v>
      </c>
      <c r="I16" s="16">
        <v>7</v>
      </c>
      <c r="J16" s="16">
        <f t="shared" si="0"/>
        <v>10</v>
      </c>
      <c r="K16" s="31">
        <f>330/40</f>
        <v>8.25</v>
      </c>
      <c r="L16" s="30">
        <v>73538</v>
      </c>
      <c r="M16" s="31">
        <f t="shared" si="1"/>
        <v>2.4014760629612697</v>
      </c>
      <c r="N16" s="30">
        <v>5638</v>
      </c>
      <c r="O16" s="30">
        <v>5448</v>
      </c>
    </row>
    <row r="17" spans="1:15" s="24" customFormat="1">
      <c r="A17" s="24" t="s">
        <v>11</v>
      </c>
      <c r="B17" s="15">
        <v>23263</v>
      </c>
      <c r="C17" s="24">
        <v>45</v>
      </c>
      <c r="D17" s="24">
        <v>6</v>
      </c>
      <c r="E17" s="24">
        <v>1</v>
      </c>
      <c r="F17" s="24">
        <v>0</v>
      </c>
      <c r="G17" s="24">
        <v>1</v>
      </c>
      <c r="H17" s="24">
        <v>1</v>
      </c>
      <c r="I17" s="24">
        <v>7</v>
      </c>
      <c r="J17" s="24">
        <f t="shared" si="0"/>
        <v>9</v>
      </c>
      <c r="K17" s="42">
        <f>240/40</f>
        <v>6</v>
      </c>
      <c r="L17" s="15">
        <v>48390</v>
      </c>
      <c r="M17" s="42">
        <f t="shared" si="1"/>
        <v>2.080127240682629</v>
      </c>
      <c r="N17" s="15">
        <v>953</v>
      </c>
      <c r="O17" s="15">
        <v>1375</v>
      </c>
    </row>
    <row r="18" spans="1:15" s="24" customFormat="1">
      <c r="A18" s="24" t="s">
        <v>15</v>
      </c>
      <c r="B18" s="15">
        <v>32291</v>
      </c>
      <c r="C18" s="24">
        <v>156</v>
      </c>
      <c r="D18" s="24">
        <v>6</v>
      </c>
      <c r="E18" s="24">
        <v>5</v>
      </c>
      <c r="F18" s="24">
        <v>0</v>
      </c>
      <c r="G18" s="24">
        <v>1</v>
      </c>
      <c r="H18" s="24">
        <v>5</v>
      </c>
      <c r="I18" s="24">
        <v>6</v>
      </c>
      <c r="J18" s="24">
        <f t="shared" si="0"/>
        <v>12</v>
      </c>
      <c r="K18" s="42">
        <f>354.5/40</f>
        <v>8.8625000000000007</v>
      </c>
      <c r="L18" s="15">
        <v>61433</v>
      </c>
      <c r="M18" s="42">
        <f t="shared" si="1"/>
        <v>1.902480567340745</v>
      </c>
      <c r="N18" s="15">
        <v>773</v>
      </c>
      <c r="O18" s="15">
        <v>1606</v>
      </c>
    </row>
    <row r="19" spans="1:15" s="24" customFormat="1">
      <c r="A19" s="24" t="s">
        <v>16</v>
      </c>
      <c r="B19" s="15">
        <v>34993</v>
      </c>
      <c r="C19" s="24">
        <v>98</v>
      </c>
      <c r="D19" s="24">
        <v>6</v>
      </c>
      <c r="E19" s="24">
        <v>3</v>
      </c>
      <c r="F19" s="24">
        <v>0</v>
      </c>
      <c r="G19" s="24">
        <v>1</v>
      </c>
      <c r="H19" s="24">
        <v>0</v>
      </c>
      <c r="I19" s="24">
        <v>8</v>
      </c>
      <c r="J19" s="24">
        <f t="shared" si="0"/>
        <v>9</v>
      </c>
      <c r="K19" s="42">
        <f>236/40</f>
        <v>5.9</v>
      </c>
      <c r="L19" s="15">
        <v>34280</v>
      </c>
      <c r="M19" s="42">
        <f t="shared" si="1"/>
        <v>0.97962449632783699</v>
      </c>
      <c r="N19" s="15">
        <v>13225</v>
      </c>
      <c r="O19" s="15">
        <v>1846</v>
      </c>
    </row>
    <row r="20" spans="1:15" s="16" customFormat="1">
      <c r="A20" s="16" t="s">
        <v>13</v>
      </c>
      <c r="B20" s="30">
        <v>28684</v>
      </c>
      <c r="C20" s="16">
        <v>47</v>
      </c>
      <c r="D20" s="16">
        <v>6</v>
      </c>
      <c r="E20" s="16">
        <v>1</v>
      </c>
      <c r="F20" s="16">
        <v>0</v>
      </c>
      <c r="G20" s="16">
        <v>1</v>
      </c>
      <c r="H20" s="16">
        <v>0</v>
      </c>
      <c r="I20" s="16">
        <v>5</v>
      </c>
      <c r="J20" s="16">
        <f t="shared" si="0"/>
        <v>6</v>
      </c>
      <c r="K20" s="31">
        <f>242/40</f>
        <v>6.05</v>
      </c>
      <c r="L20" s="30">
        <v>39485</v>
      </c>
      <c r="M20" s="31">
        <f t="shared" si="1"/>
        <v>1.3765513875331195</v>
      </c>
      <c r="N20" s="30">
        <v>766</v>
      </c>
      <c r="O20" s="30">
        <v>2795</v>
      </c>
    </row>
    <row r="21" spans="1:15" s="24" customFormat="1">
      <c r="A21" s="24" t="s">
        <v>17</v>
      </c>
      <c r="B21" s="15">
        <v>34369</v>
      </c>
      <c r="C21" s="24">
        <v>159</v>
      </c>
      <c r="D21" s="24">
        <v>6</v>
      </c>
      <c r="E21" s="24">
        <v>6</v>
      </c>
      <c r="F21" s="24">
        <v>0</v>
      </c>
      <c r="G21" s="24">
        <v>1</v>
      </c>
      <c r="H21" s="24">
        <v>2</v>
      </c>
      <c r="I21" s="24">
        <v>16</v>
      </c>
      <c r="J21" s="24">
        <f t="shared" si="0"/>
        <v>19</v>
      </c>
      <c r="K21" s="42">
        <f>485/40</f>
        <v>12.125</v>
      </c>
      <c r="L21" s="15">
        <v>91025</v>
      </c>
      <c r="M21" s="42">
        <f t="shared" si="1"/>
        <v>2.6484622770519946</v>
      </c>
      <c r="N21" s="15">
        <v>1098</v>
      </c>
      <c r="O21" s="15">
        <v>4360</v>
      </c>
    </row>
    <row r="22" spans="1:15" s="24" customFormat="1">
      <c r="A22" s="24" t="s">
        <v>12</v>
      </c>
      <c r="B22" s="15">
        <v>25362</v>
      </c>
      <c r="C22" s="24">
        <v>66.5</v>
      </c>
      <c r="D22" s="24">
        <v>6</v>
      </c>
      <c r="E22" s="24">
        <v>2</v>
      </c>
      <c r="F22" s="24">
        <v>0</v>
      </c>
      <c r="G22" s="24">
        <v>0</v>
      </c>
      <c r="H22" s="24">
        <v>4</v>
      </c>
      <c r="I22" s="24">
        <v>3</v>
      </c>
      <c r="J22" s="24">
        <f t="shared" si="0"/>
        <v>7</v>
      </c>
      <c r="K22" s="42">
        <f>202.5/40</f>
        <v>5.0625</v>
      </c>
      <c r="L22" s="15">
        <v>59441</v>
      </c>
      <c r="M22" s="42">
        <f t="shared" si="1"/>
        <v>2.343703177982809</v>
      </c>
      <c r="N22" s="15">
        <v>3388</v>
      </c>
      <c r="O22" s="15">
        <v>4156</v>
      </c>
    </row>
    <row r="23" spans="1:15" s="24" customFormat="1">
      <c r="A23" s="24" t="s">
        <v>10</v>
      </c>
      <c r="B23" s="15">
        <v>21216</v>
      </c>
      <c r="C23" s="24">
        <v>49</v>
      </c>
      <c r="D23" s="24">
        <v>6</v>
      </c>
      <c r="E23" s="24">
        <v>1</v>
      </c>
      <c r="F23" s="24">
        <v>0</v>
      </c>
      <c r="G23" s="24">
        <v>1</v>
      </c>
      <c r="H23" s="24">
        <v>0</v>
      </c>
      <c r="I23" s="24">
        <v>6</v>
      </c>
      <c r="J23" s="24">
        <f t="shared" si="0"/>
        <v>7</v>
      </c>
      <c r="K23" s="42">
        <f>199/40</f>
        <v>4.9749999999999996</v>
      </c>
      <c r="L23" s="15">
        <v>30551</v>
      </c>
      <c r="M23" s="42">
        <f t="shared" si="1"/>
        <v>1.4399981146304677</v>
      </c>
      <c r="N23" s="15">
        <v>6580</v>
      </c>
      <c r="O23" s="15">
        <v>5808</v>
      </c>
    </row>
    <row r="24" spans="1:15" s="24" customFormat="1">
      <c r="B24" s="15"/>
      <c r="K24" s="42"/>
      <c r="L24" s="15"/>
      <c r="M24" s="42"/>
      <c r="N24" s="15"/>
      <c r="O24" s="15"/>
    </row>
    <row r="25" spans="1:15" s="24" customFormat="1">
      <c r="A25" s="26" t="s">
        <v>399</v>
      </c>
      <c r="B25" s="15"/>
      <c r="K25" s="42"/>
      <c r="L25" s="15"/>
      <c r="M25" s="42"/>
      <c r="N25" s="15"/>
      <c r="O25" s="15"/>
    </row>
    <row r="26" spans="1:15" s="16" customFormat="1">
      <c r="A26" s="16" t="s">
        <v>24</v>
      </c>
      <c r="B26" s="30">
        <v>40633</v>
      </c>
      <c r="C26" s="16">
        <v>202</v>
      </c>
      <c r="D26" s="16">
        <v>6</v>
      </c>
      <c r="E26" s="16">
        <v>8</v>
      </c>
      <c r="F26" s="16">
        <v>0</v>
      </c>
      <c r="G26" s="16">
        <v>1</v>
      </c>
      <c r="H26" s="16">
        <v>14</v>
      </c>
      <c r="I26" s="16">
        <v>5</v>
      </c>
      <c r="J26" s="16">
        <f>SUM(G26:I26)</f>
        <v>20</v>
      </c>
      <c r="K26" s="31">
        <f>728/40</f>
        <v>18.2</v>
      </c>
      <c r="L26" s="30">
        <v>97338</v>
      </c>
      <c r="M26" s="31">
        <f>L26/B26</f>
        <v>2.3955405704722761</v>
      </c>
      <c r="N26" s="30">
        <v>2272</v>
      </c>
      <c r="O26" s="30">
        <v>4245</v>
      </c>
    </row>
    <row r="27" spans="1:15" s="24" customFormat="1">
      <c r="A27" s="24" t="s">
        <v>21</v>
      </c>
      <c r="B27" s="15">
        <v>38497</v>
      </c>
      <c r="C27" s="24">
        <v>120.5</v>
      </c>
      <c r="D27" s="24">
        <v>6</v>
      </c>
      <c r="E27" s="24">
        <v>4</v>
      </c>
      <c r="F27" s="24">
        <v>0</v>
      </c>
      <c r="G27" s="24">
        <v>1</v>
      </c>
      <c r="H27" s="24">
        <v>1</v>
      </c>
      <c r="I27" s="24">
        <v>18</v>
      </c>
      <c r="J27" s="24">
        <f t="shared" si="0"/>
        <v>20</v>
      </c>
      <c r="K27" s="42">
        <v>10.5</v>
      </c>
      <c r="L27" s="15">
        <v>72624</v>
      </c>
      <c r="M27" s="42">
        <f t="shared" si="1"/>
        <v>1.8864846611424266</v>
      </c>
      <c r="N27" s="15">
        <v>1719</v>
      </c>
      <c r="O27" s="15">
        <v>2983</v>
      </c>
    </row>
    <row r="28" spans="1:15" s="24" customFormat="1">
      <c r="A28" s="24" t="s">
        <v>19</v>
      </c>
      <c r="B28" s="15">
        <v>36104</v>
      </c>
      <c r="C28" s="24">
        <v>187</v>
      </c>
      <c r="D28" s="24">
        <v>6</v>
      </c>
      <c r="E28" s="24">
        <v>8</v>
      </c>
      <c r="F28" s="24">
        <v>0</v>
      </c>
      <c r="G28" s="24">
        <v>1</v>
      </c>
      <c r="H28" s="24">
        <v>8</v>
      </c>
      <c r="I28" s="24">
        <v>6</v>
      </c>
      <c r="J28" s="24">
        <f t="shared" si="0"/>
        <v>15</v>
      </c>
      <c r="K28" s="42">
        <f>262/40</f>
        <v>6.55</v>
      </c>
      <c r="L28" s="15">
        <v>79620</v>
      </c>
      <c r="M28" s="42">
        <f t="shared" si="1"/>
        <v>2.2052958120983823</v>
      </c>
      <c r="N28" s="15">
        <v>5484</v>
      </c>
      <c r="O28" s="15">
        <v>3357</v>
      </c>
    </row>
    <row r="29" spans="1:15" s="24" customFormat="1">
      <c r="A29" s="24" t="s">
        <v>20</v>
      </c>
      <c r="B29" s="15">
        <v>37947</v>
      </c>
      <c r="C29" s="24">
        <v>105</v>
      </c>
      <c r="D29" s="24">
        <v>6</v>
      </c>
      <c r="E29" s="24">
        <v>3</v>
      </c>
      <c r="F29" s="24">
        <v>0</v>
      </c>
      <c r="G29" s="24">
        <v>3</v>
      </c>
      <c r="H29" s="24">
        <v>1</v>
      </c>
      <c r="I29" s="24">
        <v>11</v>
      </c>
      <c r="J29" s="24">
        <f t="shared" si="0"/>
        <v>15</v>
      </c>
      <c r="K29" s="42">
        <f>430/40</f>
        <v>10.75</v>
      </c>
      <c r="L29" s="15">
        <v>92367</v>
      </c>
      <c r="M29" s="42">
        <f t="shared" si="1"/>
        <v>2.4341054628824415</v>
      </c>
      <c r="N29" s="15">
        <v>4776</v>
      </c>
      <c r="O29" s="15">
        <v>2780</v>
      </c>
    </row>
    <row r="30" spans="1:15" s="16" customFormat="1">
      <c r="A30" s="16" t="s">
        <v>26</v>
      </c>
      <c r="B30" s="30">
        <v>42967</v>
      </c>
      <c r="C30" s="16">
        <v>161</v>
      </c>
      <c r="D30" s="16">
        <v>6</v>
      </c>
      <c r="E30" s="16">
        <v>4</v>
      </c>
      <c r="F30" s="16">
        <v>0</v>
      </c>
      <c r="G30" s="16">
        <v>4</v>
      </c>
      <c r="H30" s="16">
        <v>2</v>
      </c>
      <c r="I30" s="16">
        <v>23</v>
      </c>
      <c r="J30" s="16">
        <f t="shared" si="0"/>
        <v>29</v>
      </c>
      <c r="K30" s="31">
        <f>1018.5/40</f>
        <v>25.462499999999999</v>
      </c>
      <c r="L30" s="30">
        <v>93862</v>
      </c>
      <c r="M30" s="31">
        <f t="shared" si="1"/>
        <v>2.1845136965578233</v>
      </c>
      <c r="N30" s="30">
        <v>3806</v>
      </c>
      <c r="O30" s="30">
        <v>12260</v>
      </c>
    </row>
    <row r="31" spans="1:15" s="24" customFormat="1">
      <c r="A31" s="24" t="s">
        <v>27</v>
      </c>
      <c r="B31" s="15">
        <v>44652</v>
      </c>
      <c r="C31" s="24">
        <v>135.5</v>
      </c>
      <c r="D31" s="24">
        <v>6</v>
      </c>
      <c r="E31" s="24">
        <v>3</v>
      </c>
      <c r="F31" s="24">
        <v>0</v>
      </c>
      <c r="G31" s="24">
        <v>1</v>
      </c>
      <c r="H31" s="24">
        <v>1</v>
      </c>
      <c r="I31" s="24">
        <v>12</v>
      </c>
      <c r="J31" s="24">
        <f t="shared" si="0"/>
        <v>14</v>
      </c>
      <c r="K31" s="42">
        <f>330/40</f>
        <v>8.25</v>
      </c>
      <c r="L31" s="15">
        <v>96112</v>
      </c>
      <c r="M31" s="42">
        <f t="shared" si="1"/>
        <v>2.1524679745588102</v>
      </c>
      <c r="N31" s="15">
        <v>1775</v>
      </c>
      <c r="O31" s="15">
        <v>4528</v>
      </c>
    </row>
    <row r="32" spans="1:15" s="24" customFormat="1">
      <c r="A32" s="24" t="s">
        <v>22</v>
      </c>
      <c r="B32" s="15">
        <v>39070</v>
      </c>
      <c r="C32" s="24">
        <v>176.5</v>
      </c>
      <c r="D32" s="24">
        <v>6</v>
      </c>
      <c r="E32" s="24">
        <v>3</v>
      </c>
      <c r="F32" s="24">
        <v>0</v>
      </c>
      <c r="G32" s="24">
        <v>2</v>
      </c>
      <c r="H32" s="24">
        <v>7</v>
      </c>
      <c r="I32" s="24">
        <v>1</v>
      </c>
      <c r="J32" s="24">
        <f t="shared" si="0"/>
        <v>10</v>
      </c>
      <c r="K32" s="42">
        <f>348/40</f>
        <v>8.6999999999999993</v>
      </c>
      <c r="L32" s="15">
        <v>36022</v>
      </c>
      <c r="M32" s="42">
        <f t="shared" si="1"/>
        <v>0.92198617865369847</v>
      </c>
      <c r="N32" s="15">
        <v>100</v>
      </c>
      <c r="O32" s="15">
        <v>3864</v>
      </c>
    </row>
    <row r="33" spans="1:15" s="24" customFormat="1">
      <c r="A33" s="24" t="s">
        <v>28</v>
      </c>
      <c r="B33" s="15">
        <v>48621</v>
      </c>
      <c r="C33" s="24">
        <v>79</v>
      </c>
      <c r="D33" s="24">
        <v>6</v>
      </c>
      <c r="E33" s="24">
        <v>2</v>
      </c>
      <c r="F33" s="24">
        <v>0</v>
      </c>
      <c r="G33" s="24">
        <v>4</v>
      </c>
      <c r="H33" s="24">
        <v>4</v>
      </c>
      <c r="I33" s="24">
        <v>14</v>
      </c>
      <c r="J33" s="24">
        <f t="shared" si="0"/>
        <v>22</v>
      </c>
      <c r="K33" s="42">
        <f>524/40</f>
        <v>13.1</v>
      </c>
      <c r="L33" s="15">
        <v>96562</v>
      </c>
      <c r="M33" s="42">
        <f t="shared" si="1"/>
        <v>1.9860142736677566</v>
      </c>
      <c r="N33" s="15">
        <v>15143</v>
      </c>
      <c r="O33" s="15">
        <v>11051</v>
      </c>
    </row>
    <row r="34" spans="1:15" s="16" customFormat="1">
      <c r="A34" s="16" t="s">
        <v>18</v>
      </c>
      <c r="B34" s="30">
        <v>37003</v>
      </c>
      <c r="C34" s="16">
        <v>95</v>
      </c>
      <c r="D34" s="16">
        <v>6</v>
      </c>
      <c r="E34" s="16">
        <v>2</v>
      </c>
      <c r="F34" s="16">
        <v>0</v>
      </c>
      <c r="G34" s="16">
        <v>1</v>
      </c>
      <c r="H34" s="16">
        <v>5</v>
      </c>
      <c r="I34" s="16">
        <v>8</v>
      </c>
      <c r="J34" s="16">
        <f t="shared" si="0"/>
        <v>14</v>
      </c>
      <c r="K34" s="31">
        <f>408.25/40</f>
        <v>10.206250000000001</v>
      </c>
      <c r="L34" s="30">
        <v>61530</v>
      </c>
      <c r="M34" s="31">
        <f t="shared" si="1"/>
        <v>1.6628381482582493</v>
      </c>
      <c r="N34" s="30">
        <v>2426</v>
      </c>
      <c r="O34" s="30">
        <v>2010</v>
      </c>
    </row>
    <row r="35" spans="1:15" s="24" customFormat="1">
      <c r="A35" s="24" t="s">
        <v>25</v>
      </c>
      <c r="B35" s="15">
        <v>39557</v>
      </c>
      <c r="C35" s="24">
        <v>136</v>
      </c>
      <c r="D35" s="24">
        <v>6</v>
      </c>
      <c r="E35" s="24">
        <v>3</v>
      </c>
      <c r="F35" s="24">
        <v>0</v>
      </c>
      <c r="G35" s="24">
        <v>2</v>
      </c>
      <c r="H35" s="24">
        <v>1</v>
      </c>
      <c r="I35" s="24">
        <v>6</v>
      </c>
      <c r="J35" s="24">
        <f>SUM(G35:I35)</f>
        <v>9</v>
      </c>
      <c r="K35" s="42">
        <f>364/40</f>
        <v>9.1</v>
      </c>
      <c r="L35" s="15">
        <v>56858</v>
      </c>
      <c r="M35" s="42">
        <f>L35/B35</f>
        <v>1.4373688601258943</v>
      </c>
      <c r="N35" s="15">
        <v>4285</v>
      </c>
      <c r="O35" s="15">
        <v>3051</v>
      </c>
    </row>
    <row r="36" spans="1:15" s="24" customFormat="1">
      <c r="A36" s="24" t="s">
        <v>23</v>
      </c>
      <c r="B36" s="15">
        <v>42902</v>
      </c>
      <c r="C36" s="24">
        <v>125</v>
      </c>
      <c r="D36" s="24">
        <v>6</v>
      </c>
      <c r="E36" s="24">
        <v>3</v>
      </c>
      <c r="F36" s="24">
        <v>0</v>
      </c>
      <c r="G36" s="24">
        <v>3</v>
      </c>
      <c r="H36" s="24">
        <v>6</v>
      </c>
      <c r="I36" s="24">
        <v>4</v>
      </c>
      <c r="J36" s="24">
        <f>SUM(G36:I36)</f>
        <v>13</v>
      </c>
      <c r="K36" s="42">
        <v>12</v>
      </c>
      <c r="L36" s="15">
        <v>62534</v>
      </c>
      <c r="M36" s="42">
        <f>L36/B36</f>
        <v>1.4576010442403617</v>
      </c>
      <c r="N36" s="15">
        <v>2279</v>
      </c>
      <c r="O36" s="15">
        <v>4396</v>
      </c>
    </row>
    <row r="37" spans="1:15" s="24" customFormat="1">
      <c r="A37" s="24" t="s">
        <v>29</v>
      </c>
      <c r="B37" s="15">
        <v>49644</v>
      </c>
      <c r="C37" s="24">
        <v>60</v>
      </c>
      <c r="D37" s="24">
        <v>6</v>
      </c>
      <c r="E37" s="24">
        <v>1</v>
      </c>
      <c r="F37" s="24">
        <v>0</v>
      </c>
      <c r="G37" s="24">
        <v>4</v>
      </c>
      <c r="H37" s="24">
        <v>2</v>
      </c>
      <c r="I37" s="24">
        <v>12</v>
      </c>
      <c r="J37" s="24">
        <f t="shared" si="0"/>
        <v>18</v>
      </c>
      <c r="K37" s="42">
        <f>535/40</f>
        <v>13.375</v>
      </c>
      <c r="L37" s="15">
        <v>110638</v>
      </c>
      <c r="M37" s="42">
        <f t="shared" si="1"/>
        <v>2.228627830150673</v>
      </c>
      <c r="N37" s="15">
        <v>9500</v>
      </c>
      <c r="O37" s="15">
        <v>9403</v>
      </c>
    </row>
    <row r="38" spans="1:15" s="24" customFormat="1">
      <c r="B38" s="15"/>
      <c r="K38" s="42"/>
      <c r="L38" s="15"/>
      <c r="M38" s="42"/>
      <c r="N38" s="15"/>
      <c r="O38" s="15"/>
    </row>
    <row r="39" spans="1:15" s="24" customFormat="1">
      <c r="A39" s="26" t="s">
        <v>400</v>
      </c>
      <c r="B39" s="15"/>
      <c r="K39" s="42"/>
      <c r="L39" s="15"/>
      <c r="M39" s="42"/>
      <c r="N39" s="15"/>
      <c r="O39" s="15"/>
    </row>
    <row r="40" spans="1:15" s="16" customFormat="1">
      <c r="A40" s="16" t="s">
        <v>33</v>
      </c>
      <c r="B40" s="30">
        <v>61586</v>
      </c>
      <c r="C40" s="16">
        <v>102</v>
      </c>
      <c r="D40" s="16">
        <v>6</v>
      </c>
      <c r="E40" s="16">
        <v>4</v>
      </c>
      <c r="F40" s="16">
        <v>0</v>
      </c>
      <c r="G40" s="16">
        <v>2</v>
      </c>
      <c r="H40" s="16">
        <v>11</v>
      </c>
      <c r="I40" s="16">
        <v>13</v>
      </c>
      <c r="J40" s="16">
        <f t="shared" si="0"/>
        <v>26</v>
      </c>
      <c r="K40" s="31">
        <f>719/40</f>
        <v>17.975000000000001</v>
      </c>
      <c r="L40" s="30">
        <v>96622</v>
      </c>
      <c r="M40" s="31">
        <f t="shared" si="1"/>
        <v>1.5688955282044621</v>
      </c>
      <c r="N40" s="30">
        <v>8473</v>
      </c>
      <c r="O40" s="30">
        <v>3757</v>
      </c>
    </row>
    <row r="41" spans="1:15" s="24" customFormat="1">
      <c r="A41" s="24" t="s">
        <v>32</v>
      </c>
      <c r="B41" s="15">
        <v>61235</v>
      </c>
      <c r="C41" s="24">
        <v>247</v>
      </c>
      <c r="D41" s="24">
        <v>6</v>
      </c>
      <c r="E41" s="24">
        <v>8</v>
      </c>
      <c r="F41" s="24">
        <v>0</v>
      </c>
      <c r="G41" s="24">
        <v>3</v>
      </c>
      <c r="H41" s="24">
        <v>3</v>
      </c>
      <c r="I41" s="24">
        <v>15</v>
      </c>
      <c r="J41" s="24">
        <f t="shared" si="0"/>
        <v>21</v>
      </c>
      <c r="K41" s="42">
        <f>593/40</f>
        <v>14.824999999999999</v>
      </c>
      <c r="L41" s="15">
        <v>132382</v>
      </c>
      <c r="M41" s="42">
        <f t="shared" si="1"/>
        <v>2.1618682126234998</v>
      </c>
      <c r="N41" s="15">
        <v>731</v>
      </c>
      <c r="O41" s="15">
        <v>5097</v>
      </c>
    </row>
    <row r="42" spans="1:15" s="24" customFormat="1">
      <c r="A42" s="24" t="s">
        <v>30</v>
      </c>
      <c r="B42" s="15">
        <v>54872</v>
      </c>
      <c r="C42" s="24">
        <v>216</v>
      </c>
      <c r="D42" s="24">
        <v>6</v>
      </c>
      <c r="E42" s="24">
        <v>5</v>
      </c>
      <c r="F42" s="24">
        <v>0</v>
      </c>
      <c r="G42" s="24">
        <v>3</v>
      </c>
      <c r="H42" s="24">
        <v>2</v>
      </c>
      <c r="I42" s="24">
        <v>14</v>
      </c>
      <c r="J42" s="24">
        <f t="shared" si="0"/>
        <v>19</v>
      </c>
      <c r="K42" s="42">
        <f>613/40</f>
        <v>15.324999999999999</v>
      </c>
      <c r="L42" s="15">
        <v>105563</v>
      </c>
      <c r="M42" s="42">
        <f t="shared" si="1"/>
        <v>1.9238044904505029</v>
      </c>
      <c r="N42" s="15">
        <v>2416</v>
      </c>
      <c r="O42" s="15">
        <v>3979</v>
      </c>
    </row>
    <row r="43" spans="1:15" s="24" customFormat="1">
      <c r="A43" s="24" t="s">
        <v>31</v>
      </c>
      <c r="B43" s="15">
        <v>58466</v>
      </c>
      <c r="C43" s="24">
        <v>304</v>
      </c>
      <c r="D43" s="24">
        <v>6</v>
      </c>
      <c r="E43" s="24">
        <v>12</v>
      </c>
      <c r="F43" s="24">
        <v>0</v>
      </c>
      <c r="G43" s="24">
        <v>1</v>
      </c>
      <c r="H43" s="24">
        <v>12</v>
      </c>
      <c r="I43" s="24">
        <v>5</v>
      </c>
      <c r="J43" s="24">
        <f t="shared" si="0"/>
        <v>18</v>
      </c>
      <c r="K43" s="42">
        <f>586/40</f>
        <v>14.65</v>
      </c>
      <c r="L43" s="15">
        <v>143068</v>
      </c>
      <c r="M43" s="42">
        <f t="shared" si="1"/>
        <v>2.4470290425204393</v>
      </c>
      <c r="N43" s="15">
        <v>2687</v>
      </c>
      <c r="O43" s="15">
        <v>6011</v>
      </c>
    </row>
    <row r="44" spans="1:15" s="16" customFormat="1">
      <c r="A44" s="16" t="s">
        <v>35</v>
      </c>
      <c r="B44" s="30">
        <v>62977</v>
      </c>
      <c r="C44" s="16">
        <v>208</v>
      </c>
      <c r="D44" s="16">
        <v>7</v>
      </c>
      <c r="E44" s="16">
        <v>6</v>
      </c>
      <c r="F44" s="16">
        <v>1</v>
      </c>
      <c r="G44" s="16">
        <v>2</v>
      </c>
      <c r="H44" s="16">
        <v>10</v>
      </c>
      <c r="I44" s="16">
        <v>13</v>
      </c>
      <c r="J44" s="16">
        <f t="shared" si="0"/>
        <v>25</v>
      </c>
      <c r="K44" s="31">
        <f>898/40</f>
        <v>22.45</v>
      </c>
      <c r="L44" s="30">
        <v>282436</v>
      </c>
      <c r="M44" s="31">
        <f t="shared" si="1"/>
        <v>4.4847484002096003</v>
      </c>
      <c r="N44" s="30">
        <v>5446</v>
      </c>
      <c r="O44" s="30">
        <v>7630</v>
      </c>
    </row>
    <row r="45" spans="1:15" s="24" customFormat="1">
      <c r="B45" s="15"/>
      <c r="K45" s="42"/>
      <c r="L45" s="15"/>
      <c r="M45" s="42"/>
      <c r="N45" s="15"/>
      <c r="O45" s="15"/>
    </row>
    <row r="46" spans="1:15" s="24" customFormat="1">
      <c r="A46" s="26" t="s">
        <v>401</v>
      </c>
      <c r="B46" s="15"/>
      <c r="K46" s="42"/>
      <c r="L46" s="15"/>
      <c r="M46" s="42"/>
      <c r="N46" s="15"/>
      <c r="O46" s="15"/>
    </row>
    <row r="47" spans="1:15" s="24" customFormat="1">
      <c r="A47" s="24" t="s">
        <v>34</v>
      </c>
      <c r="B47" s="15">
        <v>64958</v>
      </c>
      <c r="C47" s="24">
        <v>93.25</v>
      </c>
      <c r="D47" s="24">
        <v>6</v>
      </c>
      <c r="E47" s="24">
        <v>3</v>
      </c>
      <c r="F47" s="24">
        <v>0</v>
      </c>
      <c r="G47" s="24">
        <v>1</v>
      </c>
      <c r="H47" s="24">
        <v>3</v>
      </c>
      <c r="I47" s="24">
        <v>10</v>
      </c>
      <c r="J47" s="24">
        <f t="shared" si="0"/>
        <v>14</v>
      </c>
      <c r="K47" s="42">
        <f>480.5/40</f>
        <v>12.012499999999999</v>
      </c>
      <c r="L47" s="15">
        <v>110625</v>
      </c>
      <c r="M47" s="42">
        <f t="shared" si="1"/>
        <v>1.7030234921025893</v>
      </c>
      <c r="N47" s="15">
        <v>2717</v>
      </c>
      <c r="O47" s="15">
        <v>6573</v>
      </c>
    </row>
    <row r="48" spans="1:15" s="24" customFormat="1">
      <c r="A48" s="24" t="s">
        <v>37</v>
      </c>
      <c r="B48" s="15">
        <v>74674</v>
      </c>
      <c r="C48" s="24">
        <v>205</v>
      </c>
      <c r="D48" s="24">
        <v>6</v>
      </c>
      <c r="E48" s="24">
        <v>4</v>
      </c>
      <c r="F48" s="24">
        <v>0</v>
      </c>
      <c r="G48" s="24">
        <v>8</v>
      </c>
      <c r="H48" s="24">
        <v>11</v>
      </c>
      <c r="I48" s="24">
        <v>8</v>
      </c>
      <c r="J48" s="24">
        <f t="shared" si="0"/>
        <v>27</v>
      </c>
      <c r="K48" s="42">
        <f>1005/40</f>
        <v>25.125</v>
      </c>
      <c r="L48" s="15">
        <v>152572</v>
      </c>
      <c r="M48" s="42">
        <f t="shared" si="1"/>
        <v>2.0431743310924819</v>
      </c>
      <c r="N48" s="15">
        <v>1012</v>
      </c>
      <c r="O48" s="15">
        <v>14134</v>
      </c>
    </row>
    <row r="49" spans="1:15" s="24" customFormat="1">
      <c r="A49" s="24" t="s">
        <v>39</v>
      </c>
      <c r="B49" s="15">
        <v>78161</v>
      </c>
      <c r="C49" s="24">
        <v>66</v>
      </c>
      <c r="D49" s="24">
        <v>6</v>
      </c>
      <c r="E49" s="24">
        <v>1</v>
      </c>
      <c r="F49" s="24">
        <v>0</v>
      </c>
      <c r="G49" s="24">
        <v>2</v>
      </c>
      <c r="H49" s="24">
        <v>1</v>
      </c>
      <c r="I49" s="24">
        <v>17</v>
      </c>
      <c r="J49" s="24">
        <f t="shared" si="0"/>
        <v>20</v>
      </c>
      <c r="K49" s="42">
        <f>762/40</f>
        <v>19.05</v>
      </c>
      <c r="L49" s="15">
        <v>161632</v>
      </c>
      <c r="M49" s="42">
        <f t="shared" si="1"/>
        <v>2.0679366947710496</v>
      </c>
      <c r="N49" s="15">
        <v>8152</v>
      </c>
      <c r="O49" s="15">
        <v>8582</v>
      </c>
    </row>
    <row r="50" spans="1:15" s="16" customFormat="1">
      <c r="A50" s="16" t="s">
        <v>36</v>
      </c>
      <c r="B50" s="30">
        <v>67695</v>
      </c>
      <c r="C50" s="16">
        <v>255</v>
      </c>
      <c r="D50" s="16">
        <v>6</v>
      </c>
      <c r="E50" s="16">
        <v>9</v>
      </c>
      <c r="F50" s="16">
        <v>0</v>
      </c>
      <c r="G50" s="16">
        <v>4</v>
      </c>
      <c r="H50" s="16">
        <v>15</v>
      </c>
      <c r="I50" s="16">
        <v>6</v>
      </c>
      <c r="J50" s="16">
        <f t="shared" si="0"/>
        <v>25</v>
      </c>
      <c r="K50" s="31">
        <f>740/40</f>
        <v>18.5</v>
      </c>
      <c r="L50" s="30">
        <v>129676</v>
      </c>
      <c r="M50" s="31">
        <f t="shared" si="1"/>
        <v>1.9155919935002585</v>
      </c>
      <c r="N50" s="30">
        <v>4563</v>
      </c>
      <c r="O50" s="30">
        <v>4729</v>
      </c>
    </row>
    <row r="51" spans="1:15" s="24" customFormat="1">
      <c r="A51" s="24" t="s">
        <v>38</v>
      </c>
      <c r="B51" s="15">
        <v>72604</v>
      </c>
      <c r="C51" s="24">
        <v>109</v>
      </c>
      <c r="D51" s="24">
        <v>6</v>
      </c>
      <c r="E51" s="24">
        <v>2</v>
      </c>
      <c r="F51" s="24">
        <v>0</v>
      </c>
      <c r="G51" s="24">
        <v>6</v>
      </c>
      <c r="H51" s="24">
        <v>0</v>
      </c>
      <c r="I51" s="24">
        <v>28</v>
      </c>
      <c r="J51" s="24">
        <f t="shared" si="0"/>
        <v>34</v>
      </c>
      <c r="K51" s="42">
        <f>1088/40</f>
        <v>27.2</v>
      </c>
      <c r="L51" s="15">
        <v>148550</v>
      </c>
      <c r="M51" s="42">
        <f t="shared" si="1"/>
        <v>2.0460305217343397</v>
      </c>
      <c r="N51" s="15">
        <v>2434</v>
      </c>
      <c r="O51" s="15">
        <v>11353</v>
      </c>
    </row>
    <row r="52" spans="1:15" s="24" customFormat="1">
      <c r="B52" s="15"/>
      <c r="K52" s="42"/>
      <c r="L52" s="15"/>
      <c r="M52" s="42"/>
      <c r="N52" s="15"/>
      <c r="O52" s="15"/>
    </row>
    <row r="53" spans="1:15" s="24" customFormat="1">
      <c r="A53" s="26" t="s">
        <v>402</v>
      </c>
      <c r="B53" s="15"/>
      <c r="K53" s="42"/>
      <c r="L53" s="15"/>
      <c r="M53" s="42"/>
      <c r="N53" s="15"/>
      <c r="O53" s="15"/>
    </row>
    <row r="54" spans="1:15" s="24" customFormat="1">
      <c r="A54" s="24" t="s">
        <v>42</v>
      </c>
      <c r="B54" s="15">
        <v>98525</v>
      </c>
      <c r="C54" s="24">
        <v>115.5</v>
      </c>
      <c r="D54" s="24">
        <v>6</v>
      </c>
      <c r="E54" s="24">
        <v>1</v>
      </c>
      <c r="F54" s="24">
        <v>1</v>
      </c>
      <c r="G54" s="24">
        <v>3</v>
      </c>
      <c r="H54" s="24">
        <v>4</v>
      </c>
      <c r="I54" s="24">
        <v>21</v>
      </c>
      <c r="J54" s="24">
        <f t="shared" si="0"/>
        <v>28</v>
      </c>
      <c r="K54" s="42">
        <f>1120/40</f>
        <v>28</v>
      </c>
      <c r="L54" s="15">
        <v>201388</v>
      </c>
      <c r="M54" s="42">
        <f t="shared" si="1"/>
        <v>2.0440294341537681</v>
      </c>
      <c r="N54" s="15">
        <v>30511</v>
      </c>
      <c r="O54" s="15">
        <v>7718</v>
      </c>
    </row>
    <row r="55" spans="1:15" s="24" customFormat="1">
      <c r="A55" s="24" t="s">
        <v>41</v>
      </c>
      <c r="B55" s="15">
        <v>94559</v>
      </c>
      <c r="C55" s="24">
        <v>456.5</v>
      </c>
      <c r="D55" s="24">
        <v>6</v>
      </c>
      <c r="E55" s="24">
        <v>13</v>
      </c>
      <c r="F55" s="24">
        <v>0</v>
      </c>
      <c r="G55" s="24">
        <v>2</v>
      </c>
      <c r="H55" s="24">
        <v>13</v>
      </c>
      <c r="I55" s="24">
        <v>24</v>
      </c>
      <c r="J55" s="24">
        <f t="shared" si="0"/>
        <v>39</v>
      </c>
      <c r="K55" s="42">
        <f>1377/40</f>
        <v>34.424999999999997</v>
      </c>
      <c r="L55" s="15">
        <v>299478</v>
      </c>
      <c r="M55" s="42">
        <f t="shared" si="1"/>
        <v>3.1671020209604586</v>
      </c>
      <c r="N55" s="15">
        <v>4074</v>
      </c>
      <c r="O55" s="15">
        <v>14053</v>
      </c>
    </row>
    <row r="56" spans="1:15" s="16" customFormat="1">
      <c r="A56" s="16" t="s">
        <v>40</v>
      </c>
      <c r="B56" s="30">
        <v>80045</v>
      </c>
      <c r="C56" s="16">
        <v>312</v>
      </c>
      <c r="D56" s="16">
        <v>6</v>
      </c>
      <c r="E56" s="16">
        <v>10</v>
      </c>
      <c r="F56" s="16">
        <v>0</v>
      </c>
      <c r="G56" s="16">
        <v>3</v>
      </c>
      <c r="H56" s="16">
        <v>3</v>
      </c>
      <c r="I56" s="16">
        <v>30</v>
      </c>
      <c r="J56" s="16">
        <f t="shared" si="0"/>
        <v>36</v>
      </c>
      <c r="K56" s="31">
        <f>910/40</f>
        <v>22.75</v>
      </c>
      <c r="L56" s="30">
        <v>115595</v>
      </c>
      <c r="M56" s="31">
        <f t="shared" si="1"/>
        <v>1.4441251795864827</v>
      </c>
      <c r="N56" s="30">
        <v>4975</v>
      </c>
      <c r="O56" s="30">
        <v>9124</v>
      </c>
    </row>
    <row r="57" spans="1:15" s="24" customFormat="1">
      <c r="B57" s="15"/>
      <c r="K57" s="42"/>
      <c r="L57" s="15"/>
      <c r="M57" s="42"/>
      <c r="N57" s="15"/>
      <c r="O57" s="15"/>
    </row>
    <row r="58" spans="1:15" s="24" customFormat="1">
      <c r="A58" s="26" t="s">
        <v>403</v>
      </c>
      <c r="B58" s="15"/>
      <c r="K58" s="42"/>
      <c r="L58" s="15"/>
      <c r="M58" s="42"/>
      <c r="N58" s="15"/>
      <c r="O58" s="15"/>
    </row>
    <row r="59" spans="1:15" s="24" customFormat="1">
      <c r="A59" s="24" t="s">
        <v>45</v>
      </c>
      <c r="B59" s="15">
        <v>187571</v>
      </c>
      <c r="C59" s="24">
        <v>635</v>
      </c>
      <c r="D59" s="24">
        <v>6</v>
      </c>
      <c r="E59" s="24">
        <v>20</v>
      </c>
      <c r="F59" s="24">
        <v>0</v>
      </c>
      <c r="G59" s="24">
        <v>6</v>
      </c>
      <c r="H59" s="24">
        <v>6</v>
      </c>
      <c r="I59" s="24">
        <v>63</v>
      </c>
      <c r="J59" s="24">
        <f t="shared" si="0"/>
        <v>75</v>
      </c>
      <c r="K59" s="42">
        <f>1818/40</f>
        <v>45.45</v>
      </c>
      <c r="L59" s="15">
        <v>403038</v>
      </c>
      <c r="M59" s="42">
        <f t="shared" si="1"/>
        <v>2.1487223504699555</v>
      </c>
      <c r="N59" s="15">
        <v>8585</v>
      </c>
      <c r="O59" s="15">
        <v>10189</v>
      </c>
    </row>
    <row r="60" spans="1:15" s="24" customFormat="1">
      <c r="A60" s="24" t="s">
        <v>47</v>
      </c>
      <c r="B60" s="15">
        <v>214814</v>
      </c>
      <c r="C60" s="24">
        <v>565.5</v>
      </c>
      <c r="D60" s="24">
        <v>7</v>
      </c>
      <c r="E60" s="24">
        <v>13</v>
      </c>
      <c r="F60" s="24">
        <v>0</v>
      </c>
      <c r="G60" s="24">
        <v>15</v>
      </c>
      <c r="H60" s="24">
        <v>3</v>
      </c>
      <c r="I60" s="24">
        <v>59</v>
      </c>
      <c r="J60" s="24">
        <f t="shared" si="0"/>
        <v>77</v>
      </c>
      <c r="K60" s="42">
        <f>2911/40</f>
        <v>72.775000000000006</v>
      </c>
      <c r="L60" s="15">
        <v>499192</v>
      </c>
      <c r="M60" s="42">
        <f t="shared" si="1"/>
        <v>2.323833642127608</v>
      </c>
      <c r="N60" s="15">
        <v>18509</v>
      </c>
      <c r="O60" s="15">
        <v>51283</v>
      </c>
    </row>
    <row r="61" spans="1:15" s="24" customFormat="1">
      <c r="A61" s="24" t="s">
        <v>46</v>
      </c>
      <c r="B61" s="15">
        <v>172825</v>
      </c>
      <c r="C61" s="24">
        <v>441</v>
      </c>
      <c r="D61" s="24">
        <v>6</v>
      </c>
      <c r="E61" s="24">
        <v>9</v>
      </c>
      <c r="F61" s="24">
        <v>0</v>
      </c>
      <c r="G61" s="24">
        <v>7</v>
      </c>
      <c r="H61" s="24">
        <v>17</v>
      </c>
      <c r="I61" s="24">
        <v>50</v>
      </c>
      <c r="J61" s="24">
        <f t="shared" si="0"/>
        <v>74</v>
      </c>
      <c r="K61" s="42">
        <f>2565.5/40</f>
        <v>64.137500000000003</v>
      </c>
      <c r="L61" s="15">
        <v>273250</v>
      </c>
      <c r="M61" s="42">
        <f t="shared" si="1"/>
        <v>1.5810791262838131</v>
      </c>
      <c r="N61" s="15">
        <v>15047</v>
      </c>
      <c r="O61" s="15">
        <v>27544</v>
      </c>
    </row>
    <row r="62" spans="1:15" s="16" customFormat="1">
      <c r="A62" s="16" t="s">
        <v>48</v>
      </c>
      <c r="B62" s="30">
        <v>250800</v>
      </c>
      <c r="C62" s="16">
        <v>654</v>
      </c>
      <c r="D62" s="16">
        <v>7</v>
      </c>
      <c r="E62" s="16">
        <v>15</v>
      </c>
      <c r="F62" s="16">
        <v>0</v>
      </c>
      <c r="G62" s="16">
        <v>11</v>
      </c>
      <c r="H62" s="16">
        <v>0</v>
      </c>
      <c r="I62" s="16">
        <v>106</v>
      </c>
      <c r="J62" s="16">
        <f t="shared" si="0"/>
        <v>117</v>
      </c>
      <c r="K62" s="31">
        <f>3308/40</f>
        <v>82.7</v>
      </c>
      <c r="L62" s="30">
        <v>536783</v>
      </c>
      <c r="M62" s="31">
        <f t="shared" si="1"/>
        <v>2.1402830940988835</v>
      </c>
      <c r="N62" s="30">
        <v>8374</v>
      </c>
      <c r="O62" s="30">
        <v>24222</v>
      </c>
    </row>
    <row r="63" spans="1:15" s="24" customFormat="1">
      <c r="A63" s="24" t="s">
        <v>44</v>
      </c>
      <c r="B63" s="15">
        <v>150564</v>
      </c>
      <c r="C63" s="24">
        <v>431</v>
      </c>
      <c r="D63" s="24">
        <v>6</v>
      </c>
      <c r="E63" s="24">
        <v>8</v>
      </c>
      <c r="F63" s="24">
        <v>0</v>
      </c>
      <c r="G63" s="24">
        <v>12</v>
      </c>
      <c r="H63" s="24">
        <v>1</v>
      </c>
      <c r="I63" s="24">
        <v>100</v>
      </c>
      <c r="J63" s="24">
        <f t="shared" si="0"/>
        <v>113</v>
      </c>
      <c r="K63" s="42">
        <f>2834/40</f>
        <v>70.849999999999994</v>
      </c>
      <c r="L63" s="15">
        <v>279008</v>
      </c>
      <c r="M63" s="42">
        <f t="shared" si="1"/>
        <v>1.8530857309848303</v>
      </c>
      <c r="N63" s="15">
        <v>11043</v>
      </c>
      <c r="O63" s="15">
        <v>22188</v>
      </c>
    </row>
    <row r="64" spans="1:15" s="24" customFormat="1">
      <c r="A64" s="24" t="s">
        <v>43</v>
      </c>
      <c r="B64" s="15">
        <v>100103</v>
      </c>
      <c r="C64" s="24">
        <v>432.5</v>
      </c>
      <c r="D64" s="24">
        <v>6</v>
      </c>
      <c r="E64" s="24">
        <v>13</v>
      </c>
      <c r="F64" s="24">
        <v>0</v>
      </c>
      <c r="G64" s="24">
        <v>3</v>
      </c>
      <c r="H64" s="24">
        <v>13</v>
      </c>
      <c r="I64" s="24">
        <v>9</v>
      </c>
      <c r="J64" s="24">
        <f t="shared" si="0"/>
        <v>25</v>
      </c>
      <c r="K64" s="42">
        <f>836/40</f>
        <v>20.9</v>
      </c>
      <c r="L64" s="15">
        <v>173971</v>
      </c>
      <c r="M64" s="42">
        <f t="shared" si="1"/>
        <v>1.7379199424592671</v>
      </c>
      <c r="N64" s="15">
        <v>6679</v>
      </c>
      <c r="O64" s="15">
        <v>19868</v>
      </c>
    </row>
    <row r="65" spans="1:15" s="24" customFormat="1">
      <c r="K65" s="42"/>
      <c r="L65" s="15"/>
      <c r="M65" s="42"/>
      <c r="N65" s="15"/>
      <c r="O65" s="15"/>
    </row>
    <row r="66" spans="1:15" s="24" customFormat="1">
      <c r="A66" s="26" t="s">
        <v>49</v>
      </c>
      <c r="K66" s="42"/>
      <c r="L66" s="15"/>
      <c r="M66" s="42"/>
      <c r="N66" s="15"/>
      <c r="O66" s="15"/>
    </row>
    <row r="67" spans="1:15" s="24" customFormat="1">
      <c r="A67" s="24" t="s">
        <v>50</v>
      </c>
      <c r="B67" s="15">
        <v>3624</v>
      </c>
      <c r="C67" s="24">
        <v>37</v>
      </c>
      <c r="D67" s="24">
        <v>5</v>
      </c>
      <c r="E67" s="24">
        <v>1</v>
      </c>
      <c r="F67" s="24">
        <v>0</v>
      </c>
      <c r="G67" s="24">
        <v>0</v>
      </c>
      <c r="H67" s="24">
        <v>3</v>
      </c>
      <c r="I67" s="24">
        <v>0</v>
      </c>
      <c r="J67" s="24">
        <f t="shared" si="0"/>
        <v>3</v>
      </c>
      <c r="K67" s="42">
        <f>60/40</f>
        <v>1.5</v>
      </c>
      <c r="L67" s="15">
        <v>14828</v>
      </c>
      <c r="M67" s="42">
        <f t="shared" si="1"/>
        <v>4.0916114790286979</v>
      </c>
      <c r="N67" s="15">
        <v>7394</v>
      </c>
      <c r="O67" s="15">
        <v>681</v>
      </c>
    </row>
    <row r="68" spans="1:15" s="16" customFormat="1">
      <c r="A68" s="16" t="s">
        <v>51</v>
      </c>
      <c r="B68" s="30">
        <v>16776</v>
      </c>
      <c r="C68" s="16">
        <v>44</v>
      </c>
      <c r="D68" s="16">
        <v>6</v>
      </c>
      <c r="E68" s="16">
        <v>1</v>
      </c>
      <c r="F68" s="16">
        <v>0</v>
      </c>
      <c r="G68" s="16">
        <v>1</v>
      </c>
      <c r="H68" s="16">
        <v>7</v>
      </c>
      <c r="I68" s="16">
        <v>1</v>
      </c>
      <c r="J68" s="16">
        <f t="shared" si="0"/>
        <v>9</v>
      </c>
      <c r="K68" s="31">
        <f>281/40</f>
        <v>7.0250000000000004</v>
      </c>
      <c r="L68" s="30">
        <v>47806</v>
      </c>
      <c r="M68" s="31">
        <f t="shared" si="1"/>
        <v>2.8496661897949451</v>
      </c>
      <c r="N68" s="30">
        <v>1788</v>
      </c>
      <c r="O68" s="30">
        <v>1575</v>
      </c>
    </row>
    <row r="69" spans="1:15" s="24" customFormat="1">
      <c r="K69" s="42"/>
      <c r="L69" s="15"/>
      <c r="M69" s="42"/>
      <c r="N69" s="15"/>
      <c r="O69" s="15"/>
    </row>
    <row r="70" spans="1:15" s="24" customFormat="1">
      <c r="A70" s="26" t="s">
        <v>52</v>
      </c>
      <c r="B70" s="43">
        <f>SUM(B6:B69)</f>
        <v>2844658</v>
      </c>
      <c r="C70" s="26">
        <f t="shared" ref="C70:I70" si="2">SUM(C6:C69)</f>
        <v>8705.75</v>
      </c>
      <c r="D70" s="26">
        <f t="shared" si="2"/>
        <v>294</v>
      </c>
      <c r="E70" s="26">
        <f t="shared" si="2"/>
        <v>238</v>
      </c>
      <c r="F70" s="26">
        <f t="shared" si="2"/>
        <v>2</v>
      </c>
      <c r="G70" s="26">
        <f t="shared" si="2"/>
        <v>130</v>
      </c>
      <c r="H70" s="26">
        <f t="shared" si="2"/>
        <v>226</v>
      </c>
      <c r="I70" s="26">
        <f t="shared" si="2"/>
        <v>783</v>
      </c>
      <c r="J70" s="26">
        <f t="shared" si="0"/>
        <v>1139</v>
      </c>
      <c r="K70" s="44">
        <f>SUM(K6:K69)</f>
        <v>865.90625</v>
      </c>
      <c r="L70" s="43">
        <f>SUM(L6:L69)</f>
        <v>5974847</v>
      </c>
      <c r="M70" s="44">
        <f t="shared" si="1"/>
        <v>2.1003744562615259</v>
      </c>
      <c r="N70" s="43">
        <f>SUM(N6:N69)</f>
        <v>251837</v>
      </c>
      <c r="O70" s="43">
        <f>SUM(O6:O69)</f>
        <v>367469</v>
      </c>
    </row>
    <row r="71" spans="1:15">
      <c r="M71" s="12"/>
    </row>
  </sheetData>
  <phoneticPr fontId="0" type="noConversion"/>
  <printOptions gridLines="1"/>
  <pageMargins left="1" right="0.36" top="0.5" bottom="0.5" header="0.5" footer="0.25"/>
  <pageSetup scale="58" orientation="landscape" horizontalDpi="4294967292" verticalDpi="0" r:id="rId1"/>
  <headerFooter alignWithMargins="0">
    <oddFooter>&amp;C&amp;11Mississippi Public Library Statistics FY99 and FY00, Operations 2000, Page 8</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dimension ref="A1:P72"/>
  <sheetViews>
    <sheetView topLeftCell="B36" zoomScaleNormal="100" workbookViewId="0">
      <selection sqref="A1:IV1"/>
    </sheetView>
  </sheetViews>
  <sheetFormatPr defaultRowHeight="12.75"/>
  <cols>
    <col min="1" max="1" width="51.28515625" bestFit="1" customWidth="1"/>
    <col min="2" max="2" width="10.28515625" bestFit="1" customWidth="1"/>
    <col min="3" max="3" width="11.28515625" bestFit="1" customWidth="1"/>
    <col min="4" max="4" width="11.85546875" bestFit="1" customWidth="1"/>
    <col min="5" max="5" width="7.5703125" bestFit="1" customWidth="1"/>
    <col min="6" max="7" width="10.28515625" bestFit="1" customWidth="1"/>
    <col min="8" max="8" width="7.5703125" bestFit="1" customWidth="1"/>
    <col min="9" max="9" width="10.28515625" bestFit="1" customWidth="1"/>
    <col min="10" max="10" width="7.5703125" bestFit="1" customWidth="1"/>
    <col min="11" max="11" width="10.28515625" bestFit="1" customWidth="1"/>
    <col min="12" max="12" width="7.5703125" bestFit="1" customWidth="1"/>
    <col min="13" max="13" width="12.7109375" bestFit="1" customWidth="1"/>
    <col min="14" max="14" width="7.5703125" bestFit="1" customWidth="1"/>
    <col min="15" max="15" width="9.7109375" bestFit="1" customWidth="1"/>
    <col min="16" max="16" width="0" hidden="1" customWidth="1"/>
  </cols>
  <sheetData>
    <row r="1" spans="1:16" ht="15.75">
      <c r="A1" s="46" t="s">
        <v>72</v>
      </c>
    </row>
    <row r="2" spans="1:16" ht="15">
      <c r="B2" s="2"/>
      <c r="C2" s="2"/>
      <c r="D2" s="2" t="s">
        <v>68</v>
      </c>
      <c r="E2" s="11"/>
      <c r="F2" s="13" t="s">
        <v>413</v>
      </c>
      <c r="G2" s="2"/>
      <c r="H2" s="3"/>
      <c r="I2" s="2"/>
      <c r="J2" s="11"/>
      <c r="K2" s="2"/>
      <c r="L2" s="11"/>
      <c r="M2" s="2" t="s">
        <v>68</v>
      </c>
      <c r="N2" s="11"/>
      <c r="O2" s="2"/>
    </row>
    <row r="3" spans="1:16" ht="15">
      <c r="A3" s="20" t="s">
        <v>0</v>
      </c>
      <c r="B3" s="2"/>
      <c r="C3" s="2"/>
      <c r="D3" s="2" t="s">
        <v>73</v>
      </c>
      <c r="E3" s="11" t="s">
        <v>74</v>
      </c>
      <c r="F3" s="13" t="s">
        <v>73</v>
      </c>
      <c r="G3" s="2" t="s">
        <v>75</v>
      </c>
      <c r="H3" s="3" t="s">
        <v>74</v>
      </c>
      <c r="I3" s="2" t="s">
        <v>76</v>
      </c>
      <c r="J3" s="11" t="s">
        <v>74</v>
      </c>
      <c r="K3" s="2" t="s">
        <v>77</v>
      </c>
      <c r="L3" s="11" t="s">
        <v>74</v>
      </c>
      <c r="M3" s="2" t="s">
        <v>78</v>
      </c>
      <c r="N3" s="11" t="s">
        <v>74</v>
      </c>
      <c r="O3" s="2"/>
    </row>
    <row r="4" spans="1:16" ht="15">
      <c r="A4" s="32"/>
      <c r="B4" s="2" t="s">
        <v>80</v>
      </c>
      <c r="C4" s="2" t="s">
        <v>81</v>
      </c>
      <c r="D4" s="2" t="s">
        <v>82</v>
      </c>
      <c r="E4" s="11" t="s">
        <v>83</v>
      </c>
      <c r="F4" s="13" t="s">
        <v>82</v>
      </c>
      <c r="G4" s="2" t="s">
        <v>84</v>
      </c>
      <c r="H4" s="3" t="s">
        <v>83</v>
      </c>
      <c r="I4" s="2" t="s">
        <v>84</v>
      </c>
      <c r="J4" s="11" t="s">
        <v>83</v>
      </c>
      <c r="K4" s="2" t="s">
        <v>85</v>
      </c>
      <c r="L4" s="11" t="s">
        <v>83</v>
      </c>
      <c r="M4" s="2" t="s">
        <v>85</v>
      </c>
      <c r="N4" s="11" t="s">
        <v>83</v>
      </c>
      <c r="O4" s="2"/>
    </row>
    <row r="5" spans="1:16" s="24" customFormat="1">
      <c r="A5" s="26" t="s">
        <v>1</v>
      </c>
    </row>
    <row r="6" spans="1:16" s="16" customFormat="1">
      <c r="A6" s="16" t="s">
        <v>2</v>
      </c>
      <c r="B6" s="27">
        <v>0</v>
      </c>
      <c r="C6" s="27">
        <v>58256</v>
      </c>
      <c r="D6" s="27">
        <f>B6+C6</f>
        <v>58256</v>
      </c>
      <c r="E6" s="31">
        <f>D6/P6</f>
        <v>7.2584101669573888</v>
      </c>
      <c r="F6" s="27">
        <v>0</v>
      </c>
      <c r="G6" s="27">
        <v>41363</v>
      </c>
      <c r="H6" s="31">
        <f>G6/P6</f>
        <v>5.1536257164216295</v>
      </c>
      <c r="I6" s="27">
        <v>41941</v>
      </c>
      <c r="J6" s="31">
        <f>I6/P6</f>
        <v>5.2256416645900821</v>
      </c>
      <c r="K6" s="27">
        <v>13508</v>
      </c>
      <c r="L6" s="31">
        <f>K6/P6</f>
        <v>1.6830301520059805</v>
      </c>
      <c r="M6" s="27">
        <f>D6+G6+I6+K6</f>
        <v>155068</v>
      </c>
      <c r="N6" s="31">
        <f>M6/P6</f>
        <v>19.320707699975081</v>
      </c>
      <c r="O6" s="30"/>
      <c r="P6" s="30">
        <v>8026</v>
      </c>
    </row>
    <row r="7" spans="1:16" s="24" customFormat="1">
      <c r="A7" s="24" t="s">
        <v>4</v>
      </c>
      <c r="B7" s="37">
        <v>1800</v>
      </c>
      <c r="C7" s="37">
        <v>53272</v>
      </c>
      <c r="D7" s="37">
        <f t="shared" ref="D7:D70" si="0">B7+C7</f>
        <v>55072</v>
      </c>
      <c r="E7" s="42">
        <f t="shared" ref="E7:E70" si="1">D7/P7</f>
        <v>5.1139381558176247</v>
      </c>
      <c r="F7" s="37">
        <v>0</v>
      </c>
      <c r="G7" s="37">
        <v>4531</v>
      </c>
      <c r="H7" s="42">
        <f t="shared" ref="H7:H70" si="2">G7/P7</f>
        <v>0.42074473024421954</v>
      </c>
      <c r="I7" s="37">
        <v>39735</v>
      </c>
      <c r="J7" s="42">
        <f t="shared" ref="J7:J70" si="3">I7/P7</f>
        <v>3.6897576376636643</v>
      </c>
      <c r="K7" s="37">
        <v>2500</v>
      </c>
      <c r="L7" s="42">
        <f t="shared" ref="L7:L70" si="4">K7/P7</f>
        <v>0.23214783173925155</v>
      </c>
      <c r="M7" s="37">
        <f t="shared" ref="M7:M70" si="5">D7+G7+I7+K7</f>
        <v>101838</v>
      </c>
      <c r="N7" s="42">
        <f t="shared" ref="N7:N70" si="6">M7/P7</f>
        <v>9.4565883554647598</v>
      </c>
      <c r="O7" s="15"/>
      <c r="P7" s="15">
        <v>10769</v>
      </c>
    </row>
    <row r="8" spans="1:16" s="24" customFormat="1">
      <c r="A8" s="24" t="s">
        <v>6</v>
      </c>
      <c r="B8" s="37">
        <v>30250</v>
      </c>
      <c r="C8" s="37">
        <v>45900</v>
      </c>
      <c r="D8" s="37">
        <f t="shared" si="0"/>
        <v>76150</v>
      </c>
      <c r="E8" s="42">
        <f t="shared" si="1"/>
        <v>6.4364804327613898</v>
      </c>
      <c r="F8" s="37">
        <v>10000</v>
      </c>
      <c r="G8" s="37">
        <v>4930</v>
      </c>
      <c r="H8" s="42">
        <f t="shared" si="2"/>
        <v>0.41670188487870846</v>
      </c>
      <c r="I8" s="37">
        <v>41655</v>
      </c>
      <c r="J8" s="42">
        <f t="shared" si="3"/>
        <v>3.5208350942439353</v>
      </c>
      <c r="K8" s="37">
        <v>13795</v>
      </c>
      <c r="L8" s="42">
        <f t="shared" si="4"/>
        <v>1.1660045642802805</v>
      </c>
      <c r="M8" s="37">
        <f t="shared" si="5"/>
        <v>136530</v>
      </c>
      <c r="N8" s="42">
        <f t="shared" si="6"/>
        <v>11.540021976164313</v>
      </c>
      <c r="O8" s="15"/>
      <c r="P8" s="15">
        <v>11831</v>
      </c>
    </row>
    <row r="9" spans="1:16" s="24" customFormat="1">
      <c r="A9" s="24" t="s">
        <v>5</v>
      </c>
      <c r="B9" s="37">
        <v>15500</v>
      </c>
      <c r="C9" s="37">
        <v>40000</v>
      </c>
      <c r="D9" s="37">
        <f t="shared" si="0"/>
        <v>55500</v>
      </c>
      <c r="E9" s="42">
        <f t="shared" si="1"/>
        <v>4.9527039086203821</v>
      </c>
      <c r="F9" s="37">
        <v>4800</v>
      </c>
      <c r="G9" s="37">
        <v>0</v>
      </c>
      <c r="H9" s="42">
        <f t="shared" si="2"/>
        <v>0</v>
      </c>
      <c r="I9" s="37">
        <v>45218</v>
      </c>
      <c r="J9" s="42">
        <f t="shared" si="3"/>
        <v>4.0351597358557916</v>
      </c>
      <c r="K9" s="37">
        <v>9769</v>
      </c>
      <c r="L9" s="42">
        <f t="shared" si="4"/>
        <v>0.87176512582545063</v>
      </c>
      <c r="M9" s="37">
        <f t="shared" si="5"/>
        <v>110487</v>
      </c>
      <c r="N9" s="42">
        <f t="shared" si="6"/>
        <v>9.8596287703016241</v>
      </c>
      <c r="O9" s="15"/>
      <c r="P9" s="15">
        <v>11206</v>
      </c>
    </row>
    <row r="10" spans="1:16" s="16" customFormat="1">
      <c r="A10" s="16" t="s">
        <v>3</v>
      </c>
      <c r="B10" s="27">
        <v>0</v>
      </c>
      <c r="C10" s="27">
        <v>33250</v>
      </c>
      <c r="D10" s="27">
        <f t="shared" si="0"/>
        <v>33250</v>
      </c>
      <c r="E10" s="31">
        <f t="shared" si="1"/>
        <v>3.2865473954729665</v>
      </c>
      <c r="F10" s="27">
        <v>5000</v>
      </c>
      <c r="G10" s="27">
        <v>4739</v>
      </c>
      <c r="H10" s="31">
        <f t="shared" si="2"/>
        <v>0.46841949194425225</v>
      </c>
      <c r="I10" s="27">
        <v>38329</v>
      </c>
      <c r="J10" s="31">
        <f t="shared" si="3"/>
        <v>3.7885736878521299</v>
      </c>
      <c r="K10" s="27">
        <v>8913</v>
      </c>
      <c r="L10" s="31">
        <f t="shared" si="4"/>
        <v>0.88099238904813681</v>
      </c>
      <c r="M10" s="27">
        <f t="shared" si="5"/>
        <v>85231</v>
      </c>
      <c r="N10" s="31">
        <f t="shared" si="6"/>
        <v>8.4245329643174856</v>
      </c>
      <c r="O10" s="30"/>
      <c r="P10" s="30">
        <v>10117</v>
      </c>
    </row>
    <row r="11" spans="1:16" s="24" customFormat="1">
      <c r="A11" s="24" t="s">
        <v>7</v>
      </c>
      <c r="B11" s="37">
        <v>7479</v>
      </c>
      <c r="C11" s="37">
        <v>51398</v>
      </c>
      <c r="D11" s="37">
        <f t="shared" si="0"/>
        <v>58877</v>
      </c>
      <c r="E11" s="42">
        <f t="shared" si="1"/>
        <v>4.692142174051642</v>
      </c>
      <c r="F11" s="37">
        <v>0</v>
      </c>
      <c r="G11" s="37">
        <v>2801</v>
      </c>
      <c r="H11" s="42">
        <f t="shared" si="2"/>
        <v>0.22322282435447879</v>
      </c>
      <c r="I11" s="37">
        <v>42185</v>
      </c>
      <c r="J11" s="42">
        <f t="shared" si="3"/>
        <v>3.3618903410902137</v>
      </c>
      <c r="K11" s="37">
        <v>18276</v>
      </c>
      <c r="L11" s="42">
        <f t="shared" si="4"/>
        <v>1.456487089576028</v>
      </c>
      <c r="M11" s="37">
        <f t="shared" si="5"/>
        <v>122139</v>
      </c>
      <c r="N11" s="42">
        <f t="shared" si="6"/>
        <v>9.7337424290723629</v>
      </c>
      <c r="O11" s="15"/>
      <c r="P11" s="15">
        <v>12548</v>
      </c>
    </row>
    <row r="12" spans="1:16" s="24" customFormat="1">
      <c r="A12" s="24" t="s">
        <v>9</v>
      </c>
      <c r="B12" s="37">
        <v>5475</v>
      </c>
      <c r="C12" s="37">
        <v>70000</v>
      </c>
      <c r="D12" s="37">
        <f t="shared" si="0"/>
        <v>75475</v>
      </c>
      <c r="E12" s="42">
        <f t="shared" si="1"/>
        <v>5.0644165604240756</v>
      </c>
      <c r="F12" s="37">
        <v>1596</v>
      </c>
      <c r="G12" s="37">
        <v>5282</v>
      </c>
      <c r="H12" s="42">
        <f t="shared" si="2"/>
        <v>0.35442528349996644</v>
      </c>
      <c r="I12" s="37">
        <v>51697</v>
      </c>
      <c r="J12" s="42">
        <f t="shared" si="3"/>
        <v>3.4688988794202511</v>
      </c>
      <c r="K12" s="37">
        <v>12008</v>
      </c>
      <c r="L12" s="42">
        <f t="shared" si="4"/>
        <v>0.8057438099711467</v>
      </c>
      <c r="M12" s="37">
        <f t="shared" si="5"/>
        <v>144462</v>
      </c>
      <c r="N12" s="42">
        <f t="shared" si="6"/>
        <v>9.6934845333154396</v>
      </c>
      <c r="O12" s="15"/>
      <c r="P12" s="15">
        <v>14903</v>
      </c>
    </row>
    <row r="13" spans="1:16" s="24" customFormat="1">
      <c r="A13" s="24" t="s">
        <v>8</v>
      </c>
      <c r="B13" s="37">
        <v>2300</v>
      </c>
      <c r="C13" s="37">
        <v>23100</v>
      </c>
      <c r="D13" s="37">
        <f>B13+C13</f>
        <v>25400</v>
      </c>
      <c r="E13" s="42">
        <f>D13/P13</f>
        <v>2.6943884586825075</v>
      </c>
      <c r="F13" s="37">
        <v>0</v>
      </c>
      <c r="G13" s="37">
        <v>35926</v>
      </c>
      <c r="H13" s="42">
        <f>G13/P13</f>
        <v>3.8109684947491247</v>
      </c>
      <c r="I13" s="37">
        <v>44317</v>
      </c>
      <c r="J13" s="42">
        <f>I13/P13</f>
        <v>4.7010713906863266</v>
      </c>
      <c r="K13" s="37">
        <v>9269</v>
      </c>
      <c r="L13" s="42">
        <f>K13/P13</f>
        <v>0.98323963084756549</v>
      </c>
      <c r="M13" s="37">
        <f>D13+G13+I13+K13</f>
        <v>114912</v>
      </c>
      <c r="N13" s="42">
        <f>M13/P13</f>
        <v>12.189667974965525</v>
      </c>
      <c r="O13" s="15"/>
      <c r="P13" s="15">
        <v>9427</v>
      </c>
    </row>
    <row r="14" spans="1:16" s="24" customFormat="1">
      <c r="B14" s="37"/>
      <c r="C14" s="37"/>
      <c r="D14" s="37"/>
      <c r="E14" s="42"/>
      <c r="F14" s="37"/>
      <c r="G14" s="37"/>
      <c r="H14" s="42"/>
      <c r="I14" s="37"/>
      <c r="J14" s="42"/>
      <c r="K14" s="37"/>
      <c r="L14" s="42"/>
      <c r="M14" s="37"/>
      <c r="N14" s="42"/>
      <c r="O14" s="15"/>
    </row>
    <row r="15" spans="1:16" s="24" customFormat="1">
      <c r="A15" s="26" t="s">
        <v>398</v>
      </c>
      <c r="B15" s="37"/>
      <c r="C15" s="37"/>
      <c r="D15" s="37"/>
      <c r="E15" s="42"/>
      <c r="F15" s="37"/>
      <c r="G15" s="37"/>
      <c r="H15" s="42"/>
      <c r="I15" s="37"/>
      <c r="J15" s="42"/>
      <c r="K15" s="37"/>
      <c r="L15" s="42"/>
      <c r="M15" s="37"/>
      <c r="N15" s="42"/>
      <c r="O15" s="15"/>
    </row>
    <row r="16" spans="1:16" s="16" customFormat="1">
      <c r="A16" s="16" t="s">
        <v>14</v>
      </c>
      <c r="B16" s="27">
        <v>210286</v>
      </c>
      <c r="C16" s="27">
        <v>181500</v>
      </c>
      <c r="D16" s="27">
        <f t="shared" si="0"/>
        <v>391786</v>
      </c>
      <c r="E16" s="31">
        <f t="shared" si="1"/>
        <v>12.794265560707988</v>
      </c>
      <c r="F16" s="27">
        <v>0</v>
      </c>
      <c r="G16" s="27">
        <v>18241</v>
      </c>
      <c r="H16" s="31">
        <f t="shared" si="2"/>
        <v>0.5956828424008882</v>
      </c>
      <c r="I16" s="27">
        <v>79562</v>
      </c>
      <c r="J16" s="31">
        <f t="shared" si="3"/>
        <v>2.5981973744366793</v>
      </c>
      <c r="K16" s="27">
        <v>55388</v>
      </c>
      <c r="L16" s="31">
        <f t="shared" si="4"/>
        <v>1.8087649402390438</v>
      </c>
      <c r="M16" s="27">
        <f t="shared" si="5"/>
        <v>544977</v>
      </c>
      <c r="N16" s="31">
        <f t="shared" si="6"/>
        <v>17.796910717784598</v>
      </c>
      <c r="O16" s="30"/>
      <c r="P16" s="30">
        <v>30622</v>
      </c>
    </row>
    <row r="17" spans="1:16" s="24" customFormat="1">
      <c r="A17" s="24" t="s">
        <v>11</v>
      </c>
      <c r="B17" s="37">
        <v>94024</v>
      </c>
      <c r="C17" s="37">
        <v>75000</v>
      </c>
      <c r="D17" s="37">
        <f t="shared" si="0"/>
        <v>169024</v>
      </c>
      <c r="E17" s="42">
        <f t="shared" si="1"/>
        <v>7.2657868718565961</v>
      </c>
      <c r="F17" s="37">
        <v>0</v>
      </c>
      <c r="G17" s="37">
        <v>6103</v>
      </c>
      <c r="H17" s="42">
        <f t="shared" si="2"/>
        <v>0.26234793448824312</v>
      </c>
      <c r="I17" s="37">
        <v>60706</v>
      </c>
      <c r="J17" s="42">
        <f t="shared" si="3"/>
        <v>2.609551648540601</v>
      </c>
      <c r="K17" s="37">
        <v>31455</v>
      </c>
      <c r="L17" s="42">
        <f t="shared" si="4"/>
        <v>1.3521471865193655</v>
      </c>
      <c r="M17" s="37">
        <f t="shared" si="5"/>
        <v>267288</v>
      </c>
      <c r="N17" s="42">
        <f t="shared" si="6"/>
        <v>11.489833641404806</v>
      </c>
      <c r="O17" s="15"/>
      <c r="P17" s="15">
        <v>23263</v>
      </c>
    </row>
    <row r="18" spans="1:16" s="24" customFormat="1">
      <c r="A18" s="45" t="s">
        <v>15</v>
      </c>
      <c r="B18" s="37">
        <v>31650</v>
      </c>
      <c r="C18" s="37">
        <v>104134</v>
      </c>
      <c r="D18" s="37">
        <f t="shared" si="0"/>
        <v>135784</v>
      </c>
      <c r="E18" s="42">
        <f t="shared" si="1"/>
        <v>4.2050106840915422</v>
      </c>
      <c r="F18" s="37">
        <v>0</v>
      </c>
      <c r="G18" s="37">
        <v>6866</v>
      </c>
      <c r="H18" s="42">
        <f t="shared" si="2"/>
        <v>0.21262890588708927</v>
      </c>
      <c r="I18" s="37">
        <v>79854</v>
      </c>
      <c r="J18" s="42">
        <f t="shared" si="3"/>
        <v>2.4729491189495527</v>
      </c>
      <c r="K18" s="37">
        <v>40561</v>
      </c>
      <c r="L18" s="42">
        <f t="shared" si="4"/>
        <v>1.2561085132080145</v>
      </c>
      <c r="M18" s="37">
        <f t="shared" si="5"/>
        <v>263065</v>
      </c>
      <c r="N18" s="42">
        <f t="shared" si="6"/>
        <v>8.1466972221361988</v>
      </c>
      <c r="O18" s="15"/>
      <c r="P18" s="15">
        <v>32291</v>
      </c>
    </row>
    <row r="19" spans="1:16" s="24" customFormat="1">
      <c r="A19" s="24" t="s">
        <v>16</v>
      </c>
      <c r="B19" s="37">
        <v>10000</v>
      </c>
      <c r="C19" s="37">
        <v>115000</v>
      </c>
      <c r="D19" s="37">
        <f t="shared" si="0"/>
        <v>125000</v>
      </c>
      <c r="E19" s="42">
        <f t="shared" si="1"/>
        <v>3.5721430000285772</v>
      </c>
      <c r="F19" s="37">
        <v>1930</v>
      </c>
      <c r="G19" s="37">
        <v>44639</v>
      </c>
      <c r="H19" s="42">
        <f t="shared" si="2"/>
        <v>1.2756551310262052</v>
      </c>
      <c r="I19" s="37">
        <v>76693</v>
      </c>
      <c r="J19" s="42">
        <f t="shared" si="3"/>
        <v>2.1916669048095332</v>
      </c>
      <c r="K19" s="37">
        <v>24502</v>
      </c>
      <c r="L19" s="42">
        <f t="shared" si="4"/>
        <v>0.70019718229360162</v>
      </c>
      <c r="M19" s="37">
        <f t="shared" si="5"/>
        <v>270834</v>
      </c>
      <c r="N19" s="42">
        <f t="shared" si="6"/>
        <v>7.7396622181579176</v>
      </c>
      <c r="O19" s="15"/>
      <c r="P19" s="15">
        <v>34993</v>
      </c>
    </row>
    <row r="20" spans="1:16" s="16" customFormat="1">
      <c r="A20" s="16" t="s">
        <v>13</v>
      </c>
      <c r="B20" s="27">
        <v>32648</v>
      </c>
      <c r="C20" s="27">
        <v>112880</v>
      </c>
      <c r="D20" s="27">
        <f t="shared" si="0"/>
        <v>145528</v>
      </c>
      <c r="E20" s="31">
        <f t="shared" si="1"/>
        <v>5.0734904476363125</v>
      </c>
      <c r="F20" s="27">
        <v>0</v>
      </c>
      <c r="G20" s="27">
        <v>26398</v>
      </c>
      <c r="H20" s="31">
        <f t="shared" si="2"/>
        <v>0.92030400223120901</v>
      </c>
      <c r="I20" s="27">
        <v>69788</v>
      </c>
      <c r="J20" s="31">
        <f t="shared" si="3"/>
        <v>2.4329940036257147</v>
      </c>
      <c r="K20" s="27">
        <v>24784</v>
      </c>
      <c r="L20" s="31">
        <f t="shared" si="4"/>
        <v>0.86403569934458235</v>
      </c>
      <c r="M20" s="27">
        <f t="shared" si="5"/>
        <v>266498</v>
      </c>
      <c r="N20" s="31">
        <f t="shared" si="6"/>
        <v>9.2908241528378195</v>
      </c>
      <c r="O20" s="30"/>
      <c r="P20" s="30">
        <v>28684</v>
      </c>
    </row>
    <row r="21" spans="1:16" s="24" customFormat="1">
      <c r="A21" s="24" t="s">
        <v>17</v>
      </c>
      <c r="B21" s="37">
        <v>100988</v>
      </c>
      <c r="C21" s="37">
        <v>198240</v>
      </c>
      <c r="D21" s="37">
        <f>B21+C21</f>
        <v>299228</v>
      </c>
      <c r="E21" s="42">
        <f>D21/P21</f>
        <v>8.7063341965143</v>
      </c>
      <c r="F21" s="37">
        <v>22194</v>
      </c>
      <c r="G21" s="37">
        <v>0</v>
      </c>
      <c r="H21" s="42">
        <f>G21/P21</f>
        <v>0</v>
      </c>
      <c r="I21" s="37">
        <v>92900</v>
      </c>
      <c r="J21" s="42">
        <f>I21/P21</f>
        <v>2.7030172539206845</v>
      </c>
      <c r="K21" s="37">
        <v>25649</v>
      </c>
      <c r="L21" s="42">
        <f>K21/P21</f>
        <v>0.7462829875760133</v>
      </c>
      <c r="M21" s="37">
        <f>D21+G21+I21+K21</f>
        <v>417777</v>
      </c>
      <c r="N21" s="42">
        <f>M21/P21</f>
        <v>12.155634438010999</v>
      </c>
      <c r="O21" s="15"/>
      <c r="P21" s="15">
        <v>34369</v>
      </c>
    </row>
    <row r="22" spans="1:16" s="24" customFormat="1">
      <c r="A22" s="24" t="s">
        <v>12</v>
      </c>
      <c r="B22" s="37">
        <v>15000</v>
      </c>
      <c r="C22" s="37">
        <v>126132</v>
      </c>
      <c r="D22" s="37">
        <f t="shared" si="0"/>
        <v>141132</v>
      </c>
      <c r="E22" s="42">
        <f t="shared" si="1"/>
        <v>5.5647030991246744</v>
      </c>
      <c r="F22" s="37">
        <v>0</v>
      </c>
      <c r="G22" s="37">
        <v>3362</v>
      </c>
      <c r="H22" s="42">
        <f t="shared" si="2"/>
        <v>0.13256052361801121</v>
      </c>
      <c r="I22" s="37">
        <v>62671</v>
      </c>
      <c r="J22" s="42">
        <f t="shared" si="3"/>
        <v>2.4710590647425281</v>
      </c>
      <c r="K22" s="37">
        <v>11450</v>
      </c>
      <c r="L22" s="42">
        <f t="shared" si="4"/>
        <v>0.45146281838971691</v>
      </c>
      <c r="M22" s="37">
        <f t="shared" si="5"/>
        <v>218615</v>
      </c>
      <c r="N22" s="42">
        <f t="shared" si="6"/>
        <v>8.6197855058749315</v>
      </c>
      <c r="O22" s="15"/>
      <c r="P22" s="15">
        <v>25362</v>
      </c>
    </row>
    <row r="23" spans="1:16" s="24" customFormat="1">
      <c r="A23" s="24" t="s">
        <v>10</v>
      </c>
      <c r="B23" s="37">
        <v>54600</v>
      </c>
      <c r="C23" s="37">
        <v>53000</v>
      </c>
      <c r="D23" s="37">
        <f t="shared" si="0"/>
        <v>107600</v>
      </c>
      <c r="E23" s="42">
        <f t="shared" si="1"/>
        <v>5.0716440422322773</v>
      </c>
      <c r="F23" s="37">
        <v>0</v>
      </c>
      <c r="G23" s="37">
        <v>9879</v>
      </c>
      <c r="H23" s="42">
        <f t="shared" si="2"/>
        <v>0.46563914027149322</v>
      </c>
      <c r="I23" s="37">
        <v>56119</v>
      </c>
      <c r="J23" s="42">
        <f t="shared" si="3"/>
        <v>2.6451263197586727</v>
      </c>
      <c r="K23" s="37">
        <v>6484</v>
      </c>
      <c r="L23" s="42">
        <f t="shared" si="4"/>
        <v>0.30561840120663653</v>
      </c>
      <c r="M23" s="37">
        <f t="shared" si="5"/>
        <v>180082</v>
      </c>
      <c r="N23" s="42">
        <f t="shared" si="6"/>
        <v>8.4880279034690798</v>
      </c>
      <c r="O23" s="15"/>
      <c r="P23" s="15">
        <v>21216</v>
      </c>
    </row>
    <row r="24" spans="1:16" s="24" customFormat="1">
      <c r="B24" s="37"/>
      <c r="C24" s="37"/>
      <c r="D24" s="37"/>
      <c r="E24" s="42"/>
      <c r="F24" s="37"/>
      <c r="G24" s="37"/>
      <c r="H24" s="42"/>
      <c r="I24" s="37"/>
      <c r="J24" s="42"/>
      <c r="K24" s="37"/>
      <c r="L24" s="42"/>
      <c r="M24" s="37"/>
      <c r="N24" s="42"/>
      <c r="O24" s="15"/>
      <c r="P24" s="15"/>
    </row>
    <row r="25" spans="1:16" s="24" customFormat="1">
      <c r="A25" s="26" t="s">
        <v>399</v>
      </c>
      <c r="B25" s="37"/>
      <c r="C25" s="37"/>
      <c r="D25" s="37"/>
      <c r="E25" s="42"/>
      <c r="F25" s="37"/>
      <c r="G25" s="37"/>
      <c r="H25" s="42"/>
      <c r="I25" s="37"/>
      <c r="J25" s="42"/>
      <c r="K25" s="37"/>
      <c r="L25" s="42"/>
      <c r="M25" s="37"/>
      <c r="N25" s="42"/>
      <c r="O25" s="15"/>
      <c r="P25" s="15"/>
    </row>
    <row r="26" spans="1:16" s="16" customFormat="1">
      <c r="A26" s="16" t="s">
        <v>24</v>
      </c>
      <c r="B26" s="27">
        <v>174145</v>
      </c>
      <c r="C26" s="27">
        <v>208542</v>
      </c>
      <c r="D26" s="27">
        <f>B26+C26</f>
        <v>382687</v>
      </c>
      <c r="E26" s="31">
        <f>D26/P26</f>
        <v>9.418133044569684</v>
      </c>
      <c r="F26" s="27">
        <v>0</v>
      </c>
      <c r="G26" s="27">
        <v>19221</v>
      </c>
      <c r="H26" s="31">
        <f>G26/P26</f>
        <v>0.47303915536632785</v>
      </c>
      <c r="I26" s="27">
        <v>101624</v>
      </c>
      <c r="J26" s="31">
        <f>I26/P26</f>
        <v>2.5010213373366477</v>
      </c>
      <c r="K26" s="27">
        <v>60935</v>
      </c>
      <c r="L26" s="31">
        <f>K26/P26</f>
        <v>1.4996431471956291</v>
      </c>
      <c r="M26" s="27">
        <f>D26+G26+I26+K26</f>
        <v>564467</v>
      </c>
      <c r="N26" s="31">
        <f>M26/P26</f>
        <v>13.89183668446829</v>
      </c>
      <c r="O26" s="30"/>
      <c r="P26" s="30">
        <v>40633</v>
      </c>
    </row>
    <row r="27" spans="1:16" s="24" customFormat="1">
      <c r="A27" s="24" t="s">
        <v>21</v>
      </c>
      <c r="B27" s="37">
        <v>73229</v>
      </c>
      <c r="C27" s="37">
        <v>128610</v>
      </c>
      <c r="D27" s="37">
        <f>B27+C27</f>
        <v>201839</v>
      </c>
      <c r="E27" s="42">
        <f>D27/P27</f>
        <v>5.2429799724653865</v>
      </c>
      <c r="F27" s="37">
        <v>13568</v>
      </c>
      <c r="G27" s="37">
        <v>38405</v>
      </c>
      <c r="H27" s="42">
        <f>G27/P27</f>
        <v>0.99761020339247219</v>
      </c>
      <c r="I27" s="37">
        <v>103734</v>
      </c>
      <c r="J27" s="42">
        <f>I27/P27</f>
        <v>2.6945995791879889</v>
      </c>
      <c r="K27" s="37">
        <v>15483</v>
      </c>
      <c r="L27" s="42">
        <f>K27/P27</f>
        <v>0.40218718341688964</v>
      </c>
      <c r="M27" s="37">
        <f>D27+G27+I27+K27</f>
        <v>359461</v>
      </c>
      <c r="N27" s="42">
        <f>M27/P27</f>
        <v>9.3373769384627376</v>
      </c>
      <c r="O27" s="15"/>
      <c r="P27" s="15">
        <v>38497</v>
      </c>
    </row>
    <row r="28" spans="1:16" s="24" customFormat="1">
      <c r="A28" s="24" t="s">
        <v>19</v>
      </c>
      <c r="B28" s="37">
        <v>98630</v>
      </c>
      <c r="C28" s="37">
        <v>142544</v>
      </c>
      <c r="D28" s="37">
        <f>B28+C28</f>
        <v>241174</v>
      </c>
      <c r="E28" s="42">
        <f>D28/P28</f>
        <v>6.6799800576113446</v>
      </c>
      <c r="F28" s="37">
        <v>0</v>
      </c>
      <c r="G28" s="37">
        <v>80362</v>
      </c>
      <c r="H28" s="42">
        <f>G28/P28</f>
        <v>2.2258475515178375</v>
      </c>
      <c r="I28" s="37">
        <v>135327</v>
      </c>
      <c r="J28" s="42">
        <f>I28/P28</f>
        <v>3.7482550409926878</v>
      </c>
      <c r="K28" s="37">
        <v>13670</v>
      </c>
      <c r="L28" s="42">
        <f>K28/P28</f>
        <v>0.37862840682472854</v>
      </c>
      <c r="M28" s="37">
        <f>D28+G28+I28+K28</f>
        <v>470533</v>
      </c>
      <c r="N28" s="42">
        <f>M28/P28</f>
        <v>13.032711056946599</v>
      </c>
      <c r="O28" s="15"/>
      <c r="P28" s="15">
        <v>36104</v>
      </c>
    </row>
    <row r="29" spans="1:16" s="24" customFormat="1">
      <c r="A29" s="24" t="s">
        <v>20</v>
      </c>
      <c r="B29" s="37">
        <v>163688</v>
      </c>
      <c r="C29" s="37">
        <v>163714</v>
      </c>
      <c r="D29" s="37">
        <f>B29+C29</f>
        <v>327402</v>
      </c>
      <c r="E29" s="42">
        <f>D29/P29</f>
        <v>8.6278757214009012</v>
      </c>
      <c r="F29" s="37">
        <v>19218</v>
      </c>
      <c r="G29" s="37">
        <v>7686</v>
      </c>
      <c r="H29" s="42">
        <f>G29/P29</f>
        <v>0.20254565578306585</v>
      </c>
      <c r="I29" s="37">
        <v>94136</v>
      </c>
      <c r="J29" s="42">
        <f>I29/P29</f>
        <v>2.480723113816639</v>
      </c>
      <c r="K29" s="37">
        <v>20552</v>
      </c>
      <c r="L29" s="42">
        <f>K29/P29</f>
        <v>0.54159749123777901</v>
      </c>
      <c r="M29" s="37">
        <f>D29+G29+I29+K29</f>
        <v>449776</v>
      </c>
      <c r="N29" s="42">
        <f>M29/P29</f>
        <v>11.852741982238385</v>
      </c>
      <c r="O29" s="15"/>
      <c r="P29" s="15">
        <v>37947</v>
      </c>
    </row>
    <row r="30" spans="1:16" s="16" customFormat="1">
      <c r="A30" s="16" t="s">
        <v>26</v>
      </c>
      <c r="B30" s="27">
        <v>230796</v>
      </c>
      <c r="C30" s="27">
        <v>671364</v>
      </c>
      <c r="D30" s="27">
        <f t="shared" si="0"/>
        <v>902160</v>
      </c>
      <c r="E30" s="31">
        <f t="shared" si="1"/>
        <v>20.996578769753533</v>
      </c>
      <c r="F30" s="27">
        <v>0</v>
      </c>
      <c r="G30" s="27">
        <v>66608</v>
      </c>
      <c r="H30" s="31">
        <f t="shared" si="2"/>
        <v>1.5502129541275862</v>
      </c>
      <c r="I30" s="27">
        <v>154753</v>
      </c>
      <c r="J30" s="31">
        <f t="shared" si="3"/>
        <v>3.601671049875486</v>
      </c>
      <c r="K30" s="27">
        <v>59262</v>
      </c>
      <c r="L30" s="31">
        <f t="shared" si="4"/>
        <v>1.3792445365047594</v>
      </c>
      <c r="M30" s="27">
        <f t="shared" si="5"/>
        <v>1182783</v>
      </c>
      <c r="N30" s="31">
        <f t="shared" si="6"/>
        <v>27.527707310261363</v>
      </c>
      <c r="O30" s="30"/>
      <c r="P30" s="30">
        <v>42967</v>
      </c>
    </row>
    <row r="31" spans="1:16" s="24" customFormat="1">
      <c r="A31" s="24" t="s">
        <v>27</v>
      </c>
      <c r="B31" s="37">
        <v>255000</v>
      </c>
      <c r="C31" s="37">
        <v>61736</v>
      </c>
      <c r="D31" s="37">
        <f t="shared" si="0"/>
        <v>316736</v>
      </c>
      <c r="E31" s="42">
        <f t="shared" si="1"/>
        <v>7.0934336647854517</v>
      </c>
      <c r="F31" s="37">
        <v>0</v>
      </c>
      <c r="G31" s="37">
        <v>0</v>
      </c>
      <c r="H31" s="42">
        <f t="shared" si="2"/>
        <v>0</v>
      </c>
      <c r="I31" s="37">
        <v>117342</v>
      </c>
      <c r="J31" s="42">
        <f t="shared" si="3"/>
        <v>2.6279226014512229</v>
      </c>
      <c r="K31" s="37">
        <v>34240</v>
      </c>
      <c r="L31" s="42">
        <f t="shared" si="4"/>
        <v>0.76681895547791812</v>
      </c>
      <c r="M31" s="37">
        <f t="shared" si="5"/>
        <v>468318</v>
      </c>
      <c r="N31" s="42">
        <f t="shared" si="6"/>
        <v>10.488175221714593</v>
      </c>
      <c r="O31" s="15"/>
      <c r="P31" s="15">
        <v>44652</v>
      </c>
    </row>
    <row r="32" spans="1:16" s="24" customFormat="1">
      <c r="A32" s="24" t="s">
        <v>22</v>
      </c>
      <c r="B32" s="37">
        <v>0</v>
      </c>
      <c r="C32" s="37">
        <v>118171</v>
      </c>
      <c r="D32" s="37">
        <f>B32+C32</f>
        <v>118171</v>
      </c>
      <c r="E32" s="42">
        <f>D32/P32</f>
        <v>3.0245968773995391</v>
      </c>
      <c r="F32" s="37">
        <v>28961</v>
      </c>
      <c r="G32" s="37">
        <v>16676</v>
      </c>
      <c r="H32" s="42">
        <f>G32/P32</f>
        <v>0.42682364985922705</v>
      </c>
      <c r="I32" s="37">
        <v>91475</v>
      </c>
      <c r="J32" s="42">
        <f>I32/P32</f>
        <v>2.341310468390069</v>
      </c>
      <c r="K32" s="37">
        <v>6044</v>
      </c>
      <c r="L32" s="42">
        <f>K32/P32</f>
        <v>0.15469669823393908</v>
      </c>
      <c r="M32" s="37">
        <f>D32+G32+I32+K32</f>
        <v>232366</v>
      </c>
      <c r="N32" s="42">
        <f>M32/P32</f>
        <v>5.9474276938827746</v>
      </c>
      <c r="O32" s="15"/>
      <c r="P32" s="15">
        <v>39070</v>
      </c>
    </row>
    <row r="33" spans="1:16" s="24" customFormat="1">
      <c r="A33" s="24" t="s">
        <v>28</v>
      </c>
      <c r="B33" s="37">
        <v>144211</v>
      </c>
      <c r="C33" s="37">
        <v>207000</v>
      </c>
      <c r="D33" s="37">
        <f t="shared" si="0"/>
        <v>351211</v>
      </c>
      <c r="E33" s="42">
        <f t="shared" si="1"/>
        <v>7.2234425454021922</v>
      </c>
      <c r="F33" s="37">
        <v>0</v>
      </c>
      <c r="G33" s="37">
        <v>23281</v>
      </c>
      <c r="H33" s="42">
        <f t="shared" si="2"/>
        <v>0.4788260216778758</v>
      </c>
      <c r="I33" s="37">
        <v>114211</v>
      </c>
      <c r="J33" s="42">
        <f t="shared" si="3"/>
        <v>2.3490055737232884</v>
      </c>
      <c r="K33" s="37">
        <v>48767</v>
      </c>
      <c r="L33" s="42">
        <f t="shared" si="4"/>
        <v>1.003002817712511</v>
      </c>
      <c r="M33" s="37">
        <f t="shared" si="5"/>
        <v>537470</v>
      </c>
      <c r="N33" s="42">
        <f t="shared" si="6"/>
        <v>11.054276958515867</v>
      </c>
      <c r="O33" s="15"/>
      <c r="P33" s="15">
        <v>48621</v>
      </c>
    </row>
    <row r="34" spans="1:16" s="16" customFormat="1">
      <c r="A34" s="16" t="s">
        <v>18</v>
      </c>
      <c r="B34" s="27">
        <v>53265</v>
      </c>
      <c r="C34" s="27">
        <v>205635</v>
      </c>
      <c r="D34" s="27">
        <f t="shared" si="0"/>
        <v>258900</v>
      </c>
      <c r="E34" s="31">
        <f t="shared" si="1"/>
        <v>6.996729994865281</v>
      </c>
      <c r="F34" s="27">
        <v>0</v>
      </c>
      <c r="G34" s="27">
        <v>29519</v>
      </c>
      <c r="H34" s="31">
        <f t="shared" si="2"/>
        <v>0.79774612869226824</v>
      </c>
      <c r="I34" s="27">
        <v>116964</v>
      </c>
      <c r="J34" s="31">
        <f t="shared" si="3"/>
        <v>3.1609328973326485</v>
      </c>
      <c r="K34" s="27">
        <v>60385</v>
      </c>
      <c r="L34" s="31">
        <f t="shared" si="4"/>
        <v>1.6318947112396291</v>
      </c>
      <c r="M34" s="27">
        <f t="shared" si="5"/>
        <v>465768</v>
      </c>
      <c r="N34" s="31">
        <f t="shared" si="6"/>
        <v>12.587303732129827</v>
      </c>
      <c r="O34" s="30"/>
      <c r="P34" s="30">
        <v>37003</v>
      </c>
    </row>
    <row r="35" spans="1:16" s="24" customFormat="1">
      <c r="A35" s="24" t="s">
        <v>25</v>
      </c>
      <c r="B35" s="37">
        <v>38667</v>
      </c>
      <c r="C35" s="37">
        <v>231000</v>
      </c>
      <c r="D35" s="37">
        <f>B35+C35</f>
        <v>269667</v>
      </c>
      <c r="E35" s="42">
        <f>D35/P35</f>
        <v>6.8171752155117931</v>
      </c>
      <c r="F35" s="37">
        <v>0</v>
      </c>
      <c r="G35" s="37">
        <v>11704</v>
      </c>
      <c r="H35" s="42">
        <f>G35/P35</f>
        <v>0.29587683595823749</v>
      </c>
      <c r="I35" s="37">
        <v>112290</v>
      </c>
      <c r="J35" s="42">
        <f>I35/P35</f>
        <v>2.8386884748590639</v>
      </c>
      <c r="K35" s="37">
        <v>38820</v>
      </c>
      <c r="L35" s="42">
        <f>K35/P35</f>
        <v>0.9813686578860884</v>
      </c>
      <c r="M35" s="37">
        <f>D35+G35+I35+K35</f>
        <v>432481</v>
      </c>
      <c r="N35" s="42">
        <f>M35/P35</f>
        <v>10.933109184215184</v>
      </c>
      <c r="O35" s="15"/>
      <c r="P35" s="15">
        <v>39557</v>
      </c>
    </row>
    <row r="36" spans="1:16" s="24" customFormat="1">
      <c r="A36" s="24" t="s">
        <v>23</v>
      </c>
      <c r="B36" s="37">
        <v>169552</v>
      </c>
      <c r="C36" s="37">
        <v>138773</v>
      </c>
      <c r="D36" s="37">
        <f>B36+C36</f>
        <v>308325</v>
      </c>
      <c r="E36" s="42">
        <f>D36/P36</f>
        <v>7.1867278914735913</v>
      </c>
      <c r="F36" s="37">
        <v>0</v>
      </c>
      <c r="G36" s="37">
        <v>22391</v>
      </c>
      <c r="H36" s="42">
        <f>G36/P36</f>
        <v>0.52191040044753156</v>
      </c>
      <c r="I36" s="37">
        <v>94048</v>
      </c>
      <c r="J36" s="42">
        <f>I36/P36</f>
        <v>2.1921588737121813</v>
      </c>
      <c r="K36" s="37">
        <v>50680</v>
      </c>
      <c r="L36" s="42">
        <f>K36/P36</f>
        <v>1.1812969092350007</v>
      </c>
      <c r="M36" s="37">
        <f>D36+G36+I36+K36</f>
        <v>475444</v>
      </c>
      <c r="N36" s="42">
        <f>M36/P36</f>
        <v>11.082094074868305</v>
      </c>
      <c r="O36" s="15"/>
      <c r="P36" s="15">
        <v>42902</v>
      </c>
    </row>
    <row r="37" spans="1:16" s="24" customFormat="1">
      <c r="A37" s="24" t="s">
        <v>29</v>
      </c>
      <c r="B37" s="37">
        <v>0</v>
      </c>
      <c r="C37" s="37">
        <v>512149</v>
      </c>
      <c r="D37" s="37">
        <f t="shared" si="0"/>
        <v>512149</v>
      </c>
      <c r="E37" s="42">
        <f t="shared" si="1"/>
        <v>10.316433002981226</v>
      </c>
      <c r="F37" s="37">
        <v>24500</v>
      </c>
      <c r="G37" s="37">
        <v>9044</v>
      </c>
      <c r="H37" s="42">
        <f t="shared" si="2"/>
        <v>0.18217710095882686</v>
      </c>
      <c r="I37" s="37">
        <v>113993</v>
      </c>
      <c r="J37" s="42">
        <f t="shared" si="3"/>
        <v>2.296209008137942</v>
      </c>
      <c r="K37" s="37">
        <v>45173</v>
      </c>
      <c r="L37" s="42">
        <f t="shared" si="4"/>
        <v>0.90993876399967766</v>
      </c>
      <c r="M37" s="37">
        <f t="shared" si="5"/>
        <v>680359</v>
      </c>
      <c r="N37" s="42">
        <f t="shared" si="6"/>
        <v>13.704757876077673</v>
      </c>
      <c r="O37" s="15"/>
      <c r="P37" s="15">
        <v>49644</v>
      </c>
    </row>
    <row r="38" spans="1:16" s="24" customFormat="1">
      <c r="B38" s="37"/>
      <c r="C38" s="37"/>
      <c r="D38" s="37"/>
      <c r="E38" s="42"/>
      <c r="F38" s="37"/>
      <c r="G38" s="37"/>
      <c r="H38" s="42"/>
      <c r="I38" s="37"/>
      <c r="J38" s="42"/>
      <c r="K38" s="37"/>
      <c r="L38" s="42"/>
      <c r="M38" s="37"/>
      <c r="N38" s="42"/>
      <c r="O38" s="15"/>
      <c r="P38" s="15"/>
    </row>
    <row r="39" spans="1:16" s="24" customFormat="1">
      <c r="A39" s="26" t="s">
        <v>400</v>
      </c>
      <c r="B39" s="37"/>
      <c r="C39" s="37"/>
      <c r="D39" s="37"/>
      <c r="E39" s="42"/>
      <c r="F39" s="37"/>
      <c r="G39" s="37"/>
      <c r="H39" s="42"/>
      <c r="I39" s="37"/>
      <c r="J39" s="42"/>
      <c r="K39" s="37"/>
      <c r="L39" s="42"/>
      <c r="M39" s="37"/>
      <c r="N39" s="42"/>
      <c r="O39" s="15"/>
      <c r="P39" s="15"/>
    </row>
    <row r="40" spans="1:16" s="16" customFormat="1">
      <c r="A40" s="16" t="s">
        <v>33</v>
      </c>
      <c r="B40" s="27">
        <v>201089</v>
      </c>
      <c r="C40" s="27">
        <v>279661</v>
      </c>
      <c r="D40" s="27">
        <f t="shared" si="0"/>
        <v>480750</v>
      </c>
      <c r="E40" s="31">
        <f t="shared" si="1"/>
        <v>7.8061572435293733</v>
      </c>
      <c r="F40" s="27">
        <v>900</v>
      </c>
      <c r="G40" s="27">
        <v>11306</v>
      </c>
      <c r="H40" s="31">
        <f t="shared" si="2"/>
        <v>0.18358068392167051</v>
      </c>
      <c r="I40" s="27">
        <v>141967</v>
      </c>
      <c r="J40" s="31">
        <f t="shared" si="3"/>
        <v>2.3051829961354855</v>
      </c>
      <c r="K40" s="27">
        <v>70669</v>
      </c>
      <c r="L40" s="31">
        <f t="shared" si="4"/>
        <v>1.1474848179781119</v>
      </c>
      <c r="M40" s="27">
        <f t="shared" si="5"/>
        <v>704692</v>
      </c>
      <c r="N40" s="31">
        <f t="shared" si="6"/>
        <v>11.442405741564642</v>
      </c>
      <c r="O40" s="30"/>
      <c r="P40" s="30">
        <v>61586</v>
      </c>
    </row>
    <row r="41" spans="1:16" s="24" customFormat="1">
      <c r="A41" s="24" t="s">
        <v>32</v>
      </c>
      <c r="B41" s="37">
        <v>88050</v>
      </c>
      <c r="C41" s="37">
        <v>227712</v>
      </c>
      <c r="D41" s="37">
        <f t="shared" si="0"/>
        <v>315762</v>
      </c>
      <c r="E41" s="42">
        <f t="shared" si="1"/>
        <v>5.1565607903976485</v>
      </c>
      <c r="F41" s="37">
        <v>0</v>
      </c>
      <c r="G41" s="37">
        <v>58348</v>
      </c>
      <c r="H41" s="42">
        <f t="shared" si="2"/>
        <v>0.95285376010451539</v>
      </c>
      <c r="I41" s="37">
        <v>154508</v>
      </c>
      <c r="J41" s="42">
        <f t="shared" si="3"/>
        <v>2.5231975177594514</v>
      </c>
      <c r="K41" s="37">
        <v>38366</v>
      </c>
      <c r="L41" s="42">
        <f t="shared" si="4"/>
        <v>0.62653711112925614</v>
      </c>
      <c r="M41" s="37">
        <f t="shared" si="5"/>
        <v>566984</v>
      </c>
      <c r="N41" s="42">
        <f t="shared" si="6"/>
        <v>9.2591491793908709</v>
      </c>
      <c r="O41" s="15"/>
      <c r="P41" s="15">
        <v>61235</v>
      </c>
    </row>
    <row r="42" spans="1:16" s="24" customFormat="1">
      <c r="A42" s="24" t="s">
        <v>30</v>
      </c>
      <c r="B42" s="37">
        <v>89108</v>
      </c>
      <c r="C42" s="37">
        <v>302000</v>
      </c>
      <c r="D42" s="37">
        <f t="shared" si="0"/>
        <v>391108</v>
      </c>
      <c r="E42" s="42">
        <f t="shared" si="1"/>
        <v>7.1276425134859309</v>
      </c>
      <c r="F42" s="37">
        <v>0</v>
      </c>
      <c r="G42" s="37">
        <v>16769</v>
      </c>
      <c r="H42" s="42">
        <f t="shared" si="2"/>
        <v>0.30560212859017349</v>
      </c>
      <c r="I42" s="37">
        <v>169249</v>
      </c>
      <c r="J42" s="42">
        <f t="shared" si="3"/>
        <v>3.0844328619332266</v>
      </c>
      <c r="K42" s="37">
        <v>50653</v>
      </c>
      <c r="L42" s="42">
        <f t="shared" si="4"/>
        <v>0.92311196967487974</v>
      </c>
      <c r="M42" s="37">
        <f t="shared" si="5"/>
        <v>627779</v>
      </c>
      <c r="N42" s="42">
        <f t="shared" si="6"/>
        <v>11.440789473684211</v>
      </c>
      <c r="O42" s="15"/>
      <c r="P42" s="15">
        <v>54872</v>
      </c>
    </row>
    <row r="43" spans="1:16" s="24" customFormat="1">
      <c r="A43" s="24" t="s">
        <v>31</v>
      </c>
      <c r="B43" s="37">
        <v>3511</v>
      </c>
      <c r="C43" s="37">
        <v>211677</v>
      </c>
      <c r="D43" s="37">
        <f t="shared" si="0"/>
        <v>215188</v>
      </c>
      <c r="E43" s="42">
        <f t="shared" si="1"/>
        <v>3.6805664830841858</v>
      </c>
      <c r="F43" s="37">
        <v>0</v>
      </c>
      <c r="G43" s="37">
        <v>11085</v>
      </c>
      <c r="H43" s="42">
        <f t="shared" si="2"/>
        <v>0.18959737283207334</v>
      </c>
      <c r="I43" s="37">
        <v>182706</v>
      </c>
      <c r="J43" s="42">
        <f t="shared" si="3"/>
        <v>3.1249957240105362</v>
      </c>
      <c r="K43" s="37">
        <v>20449</v>
      </c>
      <c r="L43" s="42">
        <f t="shared" si="4"/>
        <v>0.34975883419423254</v>
      </c>
      <c r="M43" s="37">
        <f t="shared" si="5"/>
        <v>429428</v>
      </c>
      <c r="N43" s="42">
        <f t="shared" si="6"/>
        <v>7.344918414121028</v>
      </c>
      <c r="O43" s="15"/>
      <c r="P43" s="15">
        <v>58466</v>
      </c>
    </row>
    <row r="44" spans="1:16" s="16" customFormat="1">
      <c r="A44" s="16" t="s">
        <v>35</v>
      </c>
      <c r="B44" s="27">
        <v>279552</v>
      </c>
      <c r="C44" s="27">
        <v>369808</v>
      </c>
      <c r="D44" s="27">
        <f>B44+C44</f>
        <v>649360</v>
      </c>
      <c r="E44" s="31">
        <f>D44/P44</f>
        <v>10.311065944709974</v>
      </c>
      <c r="F44" s="27">
        <v>0</v>
      </c>
      <c r="G44" s="27">
        <v>10773</v>
      </c>
      <c r="H44" s="31">
        <f>G44/P44</f>
        <v>0.17106245137113549</v>
      </c>
      <c r="I44" s="27">
        <v>167571</v>
      </c>
      <c r="J44" s="31">
        <f>I44/P44</f>
        <v>2.6608285564571195</v>
      </c>
      <c r="K44" s="27">
        <v>25470</v>
      </c>
      <c r="L44" s="31">
        <f>K44/P44</f>
        <v>0.40443336456166534</v>
      </c>
      <c r="M44" s="27">
        <f>D44+G44+I44+K44</f>
        <v>853174</v>
      </c>
      <c r="N44" s="31">
        <f>M44/P44</f>
        <v>13.547390317099893</v>
      </c>
      <c r="O44" s="30"/>
      <c r="P44" s="30">
        <v>62977</v>
      </c>
    </row>
    <row r="45" spans="1:16" s="24" customFormat="1">
      <c r="B45" s="37"/>
      <c r="C45" s="37"/>
      <c r="D45" s="37"/>
      <c r="E45" s="42"/>
      <c r="F45" s="37"/>
      <c r="G45" s="37"/>
      <c r="H45" s="42"/>
      <c r="I45" s="37"/>
      <c r="J45" s="42"/>
      <c r="K45" s="37"/>
      <c r="L45" s="42"/>
      <c r="M45" s="37"/>
      <c r="N45" s="42"/>
      <c r="O45" s="15"/>
      <c r="P45" s="15"/>
    </row>
    <row r="46" spans="1:16" s="24" customFormat="1">
      <c r="A46" s="26" t="s">
        <v>401</v>
      </c>
      <c r="B46" s="37"/>
      <c r="C46" s="37"/>
      <c r="D46" s="37"/>
      <c r="E46" s="42"/>
      <c r="F46" s="37"/>
      <c r="G46" s="37"/>
      <c r="H46" s="42"/>
      <c r="I46" s="37"/>
      <c r="J46" s="42"/>
      <c r="K46" s="37"/>
      <c r="L46" s="42"/>
      <c r="M46" s="37"/>
      <c r="N46" s="42"/>
      <c r="O46" s="15"/>
      <c r="P46" s="15"/>
    </row>
    <row r="47" spans="1:16" s="24" customFormat="1">
      <c r="A47" s="24" t="s">
        <v>34</v>
      </c>
      <c r="B47" s="37">
        <v>104300</v>
      </c>
      <c r="C47" s="37">
        <v>193000</v>
      </c>
      <c r="D47" s="37">
        <f t="shared" si="0"/>
        <v>297300</v>
      </c>
      <c r="E47" s="42">
        <f t="shared" si="1"/>
        <v>4.5768034730133316</v>
      </c>
      <c r="F47" s="37">
        <v>2700</v>
      </c>
      <c r="G47" s="37">
        <v>38850</v>
      </c>
      <c r="H47" s="42">
        <f t="shared" si="2"/>
        <v>0.59807875858246862</v>
      </c>
      <c r="I47" s="37">
        <v>132730</v>
      </c>
      <c r="J47" s="42">
        <f t="shared" si="3"/>
        <v>2.0433202992702979</v>
      </c>
      <c r="K47" s="37">
        <v>9652</v>
      </c>
      <c r="L47" s="42">
        <f t="shared" si="4"/>
        <v>0.14858831860586841</v>
      </c>
      <c r="M47" s="37">
        <f t="shared" si="5"/>
        <v>478532</v>
      </c>
      <c r="N47" s="42">
        <f t="shared" si="6"/>
        <v>7.3667908494719665</v>
      </c>
      <c r="O47" s="15"/>
      <c r="P47" s="15">
        <v>64958</v>
      </c>
    </row>
    <row r="48" spans="1:16" s="24" customFormat="1">
      <c r="A48" s="24" t="s">
        <v>37</v>
      </c>
      <c r="B48" s="37">
        <v>234746</v>
      </c>
      <c r="C48" s="37">
        <v>718400</v>
      </c>
      <c r="D48" s="37">
        <f t="shared" si="0"/>
        <v>953146</v>
      </c>
      <c r="E48" s="42">
        <f t="shared" si="1"/>
        <v>12.764094597851997</v>
      </c>
      <c r="F48" s="37">
        <v>42062</v>
      </c>
      <c r="G48" s="37">
        <v>11601</v>
      </c>
      <c r="H48" s="42">
        <f t="shared" si="2"/>
        <v>0.15535527760666362</v>
      </c>
      <c r="I48" s="37">
        <v>175938</v>
      </c>
      <c r="J48" s="42">
        <f t="shared" si="3"/>
        <v>2.3560810991777594</v>
      </c>
      <c r="K48" s="37">
        <v>17920</v>
      </c>
      <c r="L48" s="42">
        <f t="shared" si="4"/>
        <v>0.23997643088625226</v>
      </c>
      <c r="M48" s="37">
        <f t="shared" si="5"/>
        <v>1158605</v>
      </c>
      <c r="N48" s="42">
        <f t="shared" si="6"/>
        <v>15.515507405522673</v>
      </c>
      <c r="O48" s="15"/>
      <c r="P48" s="15">
        <v>74674</v>
      </c>
    </row>
    <row r="49" spans="1:16" s="24" customFormat="1">
      <c r="A49" s="24" t="s">
        <v>39</v>
      </c>
      <c r="B49" s="37">
        <v>0</v>
      </c>
      <c r="C49" s="37">
        <v>725720</v>
      </c>
      <c r="D49" s="37">
        <f t="shared" si="0"/>
        <v>725720</v>
      </c>
      <c r="E49" s="42">
        <f t="shared" si="1"/>
        <v>9.2849375007996322</v>
      </c>
      <c r="F49" s="37">
        <v>0</v>
      </c>
      <c r="G49" s="37">
        <v>9637</v>
      </c>
      <c r="H49" s="42">
        <f t="shared" si="2"/>
        <v>0.12329678484154502</v>
      </c>
      <c r="I49" s="37">
        <v>168255</v>
      </c>
      <c r="J49" s="42">
        <f t="shared" si="3"/>
        <v>2.1526720487199498</v>
      </c>
      <c r="K49" s="37">
        <v>85259</v>
      </c>
      <c r="L49" s="42">
        <f t="shared" si="4"/>
        <v>1.0908125535753126</v>
      </c>
      <c r="M49" s="37">
        <f t="shared" si="5"/>
        <v>988871</v>
      </c>
      <c r="N49" s="42">
        <f t="shared" si="6"/>
        <v>12.65171888793644</v>
      </c>
      <c r="O49" s="15"/>
      <c r="P49" s="15">
        <v>78161</v>
      </c>
    </row>
    <row r="50" spans="1:16" s="16" customFormat="1">
      <c r="A50" s="16" t="s">
        <v>36</v>
      </c>
      <c r="B50" s="27">
        <v>60421</v>
      </c>
      <c r="C50" s="27">
        <v>349865</v>
      </c>
      <c r="D50" s="27">
        <f t="shared" si="0"/>
        <v>410286</v>
      </c>
      <c r="E50" s="31">
        <f t="shared" si="1"/>
        <v>6.0608021271881229</v>
      </c>
      <c r="F50" s="27">
        <v>0</v>
      </c>
      <c r="G50" s="27">
        <v>42187</v>
      </c>
      <c r="H50" s="31">
        <f t="shared" si="2"/>
        <v>0.62319225939877387</v>
      </c>
      <c r="I50" s="27">
        <v>146245</v>
      </c>
      <c r="J50" s="31">
        <f t="shared" si="3"/>
        <v>2.1603515769259176</v>
      </c>
      <c r="K50" s="27">
        <v>63020</v>
      </c>
      <c r="L50" s="31">
        <f t="shared" si="4"/>
        <v>0.93094024669473374</v>
      </c>
      <c r="M50" s="27">
        <f t="shared" si="5"/>
        <v>661738</v>
      </c>
      <c r="N50" s="31">
        <f t="shared" si="6"/>
        <v>9.7752862102075486</v>
      </c>
      <c r="O50" s="30"/>
      <c r="P50" s="30">
        <v>67695</v>
      </c>
    </row>
    <row r="51" spans="1:16" s="24" customFormat="1">
      <c r="A51" s="24" t="s">
        <v>38</v>
      </c>
      <c r="B51" s="37">
        <v>573851</v>
      </c>
      <c r="C51" s="37">
        <v>498518</v>
      </c>
      <c r="D51" s="37">
        <f>B51+C51</f>
        <v>1072369</v>
      </c>
      <c r="E51" s="42">
        <f>D51/P51</f>
        <v>14.770109084898904</v>
      </c>
      <c r="F51" s="37">
        <v>0</v>
      </c>
      <c r="G51" s="37">
        <v>11765</v>
      </c>
      <c r="H51" s="42">
        <f>G51/P51</f>
        <v>0.16204341358602831</v>
      </c>
      <c r="I51" s="37">
        <v>177763</v>
      </c>
      <c r="J51" s="42">
        <f>I51/P51</f>
        <v>2.4483912732080877</v>
      </c>
      <c r="K51" s="37">
        <v>133313</v>
      </c>
      <c r="L51" s="42">
        <f>K51/P51</f>
        <v>1.83616605145722</v>
      </c>
      <c r="M51" s="37">
        <f>D51+G51+I51+K51</f>
        <v>1395210</v>
      </c>
      <c r="N51" s="42">
        <f>M51/P51</f>
        <v>19.216709823150239</v>
      </c>
      <c r="O51" s="15"/>
      <c r="P51" s="15">
        <v>72604</v>
      </c>
    </row>
    <row r="52" spans="1:16" s="24" customFormat="1">
      <c r="B52" s="37"/>
      <c r="C52" s="37"/>
      <c r="D52" s="37"/>
      <c r="E52" s="42"/>
      <c r="F52" s="37"/>
      <c r="G52" s="37"/>
      <c r="H52" s="42"/>
      <c r="I52" s="37"/>
      <c r="J52" s="42"/>
      <c r="K52" s="37"/>
      <c r="L52" s="42"/>
      <c r="M52" s="37"/>
      <c r="N52" s="42"/>
      <c r="O52" s="15"/>
      <c r="P52" s="15"/>
    </row>
    <row r="53" spans="1:16" s="24" customFormat="1">
      <c r="A53" s="26" t="s">
        <v>402</v>
      </c>
      <c r="B53" s="37"/>
      <c r="C53" s="37"/>
      <c r="D53" s="37"/>
      <c r="E53" s="42"/>
      <c r="F53" s="37"/>
      <c r="G53" s="37"/>
      <c r="H53" s="42"/>
      <c r="I53" s="37"/>
      <c r="J53" s="42"/>
      <c r="K53" s="37"/>
      <c r="L53" s="42"/>
      <c r="M53" s="37"/>
      <c r="N53" s="42"/>
      <c r="O53" s="15"/>
      <c r="P53" s="15"/>
    </row>
    <row r="54" spans="1:16" s="24" customFormat="1">
      <c r="A54" s="24" t="s">
        <v>42</v>
      </c>
      <c r="B54" s="37">
        <v>367118</v>
      </c>
      <c r="C54" s="37">
        <v>446825</v>
      </c>
      <c r="D54" s="37">
        <f t="shared" si="0"/>
        <v>813943</v>
      </c>
      <c r="E54" s="42">
        <f t="shared" si="1"/>
        <v>8.2612839380867804</v>
      </c>
      <c r="F54" s="37">
        <v>0</v>
      </c>
      <c r="G54" s="37">
        <v>57955</v>
      </c>
      <c r="H54" s="42">
        <f t="shared" si="2"/>
        <v>0.58822633849276829</v>
      </c>
      <c r="I54" s="37">
        <v>231748</v>
      </c>
      <c r="J54" s="42">
        <f t="shared" si="3"/>
        <v>2.3521745749809693</v>
      </c>
      <c r="K54" s="37">
        <v>33150</v>
      </c>
      <c r="L54" s="42">
        <f t="shared" si="4"/>
        <v>0.33646282669373256</v>
      </c>
      <c r="M54" s="37">
        <f t="shared" si="5"/>
        <v>1136796</v>
      </c>
      <c r="N54" s="42">
        <f t="shared" si="6"/>
        <v>11.53814767825425</v>
      </c>
      <c r="O54" s="15"/>
      <c r="P54" s="15">
        <v>98525</v>
      </c>
    </row>
    <row r="55" spans="1:16" s="24" customFormat="1">
      <c r="A55" s="24" t="s">
        <v>41</v>
      </c>
      <c r="B55" s="37">
        <v>414516</v>
      </c>
      <c r="C55" s="37">
        <v>488739</v>
      </c>
      <c r="D55" s="37">
        <f t="shared" si="0"/>
        <v>903255</v>
      </c>
      <c r="E55" s="42">
        <f t="shared" si="1"/>
        <v>9.5522901045907851</v>
      </c>
      <c r="F55" s="37">
        <v>0</v>
      </c>
      <c r="G55" s="37">
        <v>74870</v>
      </c>
      <c r="H55" s="42">
        <f t="shared" si="2"/>
        <v>0.79178079294408776</v>
      </c>
      <c r="I55" s="37">
        <v>297480</v>
      </c>
      <c r="J55" s="42">
        <f t="shared" si="3"/>
        <v>3.1459723558836283</v>
      </c>
      <c r="K55" s="37">
        <v>197670</v>
      </c>
      <c r="L55" s="42">
        <f t="shared" si="4"/>
        <v>2.0904408887572838</v>
      </c>
      <c r="M55" s="37">
        <f t="shared" si="5"/>
        <v>1473275</v>
      </c>
      <c r="N55" s="42">
        <f t="shared" si="6"/>
        <v>15.580484142175784</v>
      </c>
      <c r="O55" s="15"/>
      <c r="P55" s="15">
        <v>94559</v>
      </c>
    </row>
    <row r="56" spans="1:16" s="16" customFormat="1">
      <c r="A56" s="16" t="s">
        <v>40</v>
      </c>
      <c r="B56" s="27">
        <v>261707</v>
      </c>
      <c r="C56" s="27">
        <v>222748</v>
      </c>
      <c r="D56" s="27">
        <f t="shared" si="0"/>
        <v>484455</v>
      </c>
      <c r="E56" s="31">
        <f t="shared" si="1"/>
        <v>6.0522830907614464</v>
      </c>
      <c r="F56" s="27">
        <v>73600</v>
      </c>
      <c r="G56" s="27">
        <v>35528</v>
      </c>
      <c r="H56" s="31">
        <f t="shared" si="2"/>
        <v>0.4438503341870198</v>
      </c>
      <c r="I56" s="27">
        <v>225554</v>
      </c>
      <c r="J56" s="31">
        <f t="shared" si="3"/>
        <v>2.8178399650196764</v>
      </c>
      <c r="K56" s="27">
        <v>9445</v>
      </c>
      <c r="L56" s="31">
        <f t="shared" si="4"/>
        <v>0.11799612717846211</v>
      </c>
      <c r="M56" s="27">
        <f t="shared" si="5"/>
        <v>754982</v>
      </c>
      <c r="N56" s="31">
        <f t="shared" si="6"/>
        <v>9.4319695171466051</v>
      </c>
      <c r="O56" s="30"/>
      <c r="P56" s="30">
        <v>80045</v>
      </c>
    </row>
    <row r="57" spans="1:16" s="24" customFormat="1">
      <c r="B57" s="37"/>
      <c r="C57" s="37"/>
      <c r="D57" s="37"/>
      <c r="E57" s="42"/>
      <c r="F57" s="37"/>
      <c r="G57" s="37"/>
      <c r="H57" s="42"/>
      <c r="I57" s="37"/>
      <c r="J57" s="42"/>
      <c r="K57" s="37"/>
      <c r="L57" s="42"/>
      <c r="M57" s="37"/>
      <c r="N57" s="42"/>
      <c r="O57" s="15"/>
      <c r="P57" s="15"/>
    </row>
    <row r="58" spans="1:16" s="24" customFormat="1">
      <c r="A58" s="26" t="s">
        <v>403</v>
      </c>
      <c r="B58" s="37"/>
      <c r="C58" s="37"/>
      <c r="D58" s="37"/>
      <c r="E58" s="42"/>
      <c r="F58" s="37"/>
      <c r="G58" s="37"/>
      <c r="H58" s="42"/>
      <c r="I58" s="37"/>
      <c r="J58" s="42"/>
      <c r="K58" s="37"/>
      <c r="L58" s="42"/>
      <c r="M58" s="37"/>
      <c r="N58" s="42"/>
      <c r="O58" s="15"/>
      <c r="P58" s="15"/>
    </row>
    <row r="59" spans="1:16" s="24" customFormat="1">
      <c r="A59" s="24" t="s">
        <v>45</v>
      </c>
      <c r="B59" s="37">
        <v>114957</v>
      </c>
      <c r="C59" s="37">
        <v>896389</v>
      </c>
      <c r="D59" s="37">
        <f t="shared" ref="D59:D64" si="7">B59+C59</f>
        <v>1011346</v>
      </c>
      <c r="E59" s="42">
        <f t="shared" ref="E59:E64" si="8">D59/P59</f>
        <v>5.3918036370227806</v>
      </c>
      <c r="F59" s="37">
        <v>159504</v>
      </c>
      <c r="G59" s="37">
        <v>44738</v>
      </c>
      <c r="H59" s="42">
        <f t="shared" ref="H59:H64" si="9">G59/P59</f>
        <v>0.23851234999013707</v>
      </c>
      <c r="I59" s="37">
        <v>353584</v>
      </c>
      <c r="J59" s="42">
        <f t="shared" ref="J59:J64" si="10">I59/P59</f>
        <v>1.8850675210986774</v>
      </c>
      <c r="K59" s="37">
        <v>101812</v>
      </c>
      <c r="L59" s="42">
        <f t="shared" ref="L59:L64" si="11">K59/P59</f>
        <v>0.54279179617318241</v>
      </c>
      <c r="M59" s="37">
        <f t="shared" ref="M59:M64" si="12">D59+G59+I59+K59</f>
        <v>1511480</v>
      </c>
      <c r="N59" s="42">
        <f t="shared" ref="N59:N64" si="13">M59/P59</f>
        <v>8.0581753042847772</v>
      </c>
      <c r="O59" s="15"/>
      <c r="P59" s="15">
        <v>187571</v>
      </c>
    </row>
    <row r="60" spans="1:16" s="24" customFormat="1">
      <c r="A60" s="24" t="s">
        <v>47</v>
      </c>
      <c r="B60" s="37">
        <v>642628</v>
      </c>
      <c r="C60" s="37">
        <v>1454431</v>
      </c>
      <c r="D60" s="37">
        <f t="shared" si="7"/>
        <v>2097059</v>
      </c>
      <c r="E60" s="42">
        <f t="shared" si="8"/>
        <v>9.7622082359622748</v>
      </c>
      <c r="F60" s="37">
        <v>158185</v>
      </c>
      <c r="G60" s="37">
        <v>136030</v>
      </c>
      <c r="H60" s="42">
        <f t="shared" si="9"/>
        <v>0.63324550541398605</v>
      </c>
      <c r="I60" s="37">
        <v>507961</v>
      </c>
      <c r="J60" s="42">
        <f t="shared" si="10"/>
        <v>2.3646550038638079</v>
      </c>
      <c r="K60" s="37">
        <v>342483</v>
      </c>
      <c r="L60" s="42">
        <f t="shared" si="11"/>
        <v>1.5943234612269219</v>
      </c>
      <c r="M60" s="37">
        <f t="shared" si="12"/>
        <v>3083533</v>
      </c>
      <c r="N60" s="42">
        <f t="shared" si="13"/>
        <v>14.35443220646699</v>
      </c>
      <c r="O60" s="15"/>
      <c r="P60" s="15">
        <v>214814</v>
      </c>
    </row>
    <row r="61" spans="1:16" s="24" customFormat="1">
      <c r="A61" s="24" t="s">
        <v>46</v>
      </c>
      <c r="B61" s="37">
        <v>1086106</v>
      </c>
      <c r="C61" s="37">
        <v>975941</v>
      </c>
      <c r="D61" s="37">
        <f t="shared" si="7"/>
        <v>2062047</v>
      </c>
      <c r="E61" s="42">
        <f t="shared" si="8"/>
        <v>11.931416172428758</v>
      </c>
      <c r="F61" s="37">
        <v>0</v>
      </c>
      <c r="G61" s="37">
        <v>21233</v>
      </c>
      <c r="H61" s="42">
        <f t="shared" si="9"/>
        <v>0.12285838275712425</v>
      </c>
      <c r="I61" s="37">
        <v>393673</v>
      </c>
      <c r="J61" s="42">
        <f t="shared" si="10"/>
        <v>2.27787067843194</v>
      </c>
      <c r="K61" s="37">
        <v>240702</v>
      </c>
      <c r="L61" s="42">
        <f t="shared" si="11"/>
        <v>1.3927498915087517</v>
      </c>
      <c r="M61" s="37">
        <f t="shared" si="12"/>
        <v>2717655</v>
      </c>
      <c r="N61" s="42">
        <f t="shared" si="13"/>
        <v>15.724895125126572</v>
      </c>
      <c r="O61" s="15"/>
      <c r="P61" s="15">
        <v>172825</v>
      </c>
    </row>
    <row r="62" spans="1:16" s="16" customFormat="1">
      <c r="A62" s="16" t="s">
        <v>48</v>
      </c>
      <c r="B62" s="27">
        <v>1279199</v>
      </c>
      <c r="C62" s="27">
        <v>1159461</v>
      </c>
      <c r="D62" s="27">
        <f t="shared" si="7"/>
        <v>2438660</v>
      </c>
      <c r="E62" s="31">
        <f t="shared" si="8"/>
        <v>9.7235247208931419</v>
      </c>
      <c r="F62" s="27">
        <v>153619</v>
      </c>
      <c r="G62" s="27">
        <v>30599</v>
      </c>
      <c r="H62" s="31">
        <f t="shared" si="9"/>
        <v>0.12200558213716109</v>
      </c>
      <c r="I62" s="27">
        <v>530036</v>
      </c>
      <c r="J62" s="31">
        <f t="shared" si="10"/>
        <v>2.1133811802232856</v>
      </c>
      <c r="K62" s="27">
        <v>318794</v>
      </c>
      <c r="L62" s="31">
        <f t="shared" si="11"/>
        <v>1.2711084529505583</v>
      </c>
      <c r="M62" s="27">
        <f t="shared" si="12"/>
        <v>3318089</v>
      </c>
      <c r="N62" s="31">
        <f t="shared" si="13"/>
        <v>13.230019936204148</v>
      </c>
      <c r="O62" s="30"/>
      <c r="P62" s="30">
        <v>250800</v>
      </c>
    </row>
    <row r="63" spans="1:16" s="24" customFormat="1">
      <c r="A63" s="24" t="s">
        <v>44</v>
      </c>
      <c r="B63" s="37">
        <v>399782</v>
      </c>
      <c r="C63" s="37">
        <v>1691424</v>
      </c>
      <c r="D63" s="37">
        <f t="shared" si="7"/>
        <v>2091206</v>
      </c>
      <c r="E63" s="42">
        <f t="shared" si="8"/>
        <v>13.889150128848861</v>
      </c>
      <c r="F63" s="37">
        <v>112588</v>
      </c>
      <c r="G63" s="37">
        <v>23729</v>
      </c>
      <c r="H63" s="42">
        <f t="shared" si="9"/>
        <v>0.15760075449642677</v>
      </c>
      <c r="I63" s="37">
        <v>384443</v>
      </c>
      <c r="J63" s="42">
        <f t="shared" si="10"/>
        <v>2.5533527270795142</v>
      </c>
      <c r="K63" s="37">
        <v>134149</v>
      </c>
      <c r="L63" s="42">
        <f t="shared" si="11"/>
        <v>0.89097659467070478</v>
      </c>
      <c r="M63" s="37">
        <f t="shared" si="12"/>
        <v>2633527</v>
      </c>
      <c r="N63" s="42">
        <f t="shared" si="13"/>
        <v>17.491080205095507</v>
      </c>
      <c r="O63" s="15"/>
      <c r="P63" s="15">
        <v>150564</v>
      </c>
    </row>
    <row r="64" spans="1:16" s="24" customFormat="1">
      <c r="A64" s="24" t="s">
        <v>43</v>
      </c>
      <c r="B64" s="37">
        <v>50000</v>
      </c>
      <c r="C64" s="37">
        <v>386817</v>
      </c>
      <c r="D64" s="37">
        <f t="shared" si="7"/>
        <v>436817</v>
      </c>
      <c r="E64" s="42">
        <f t="shared" si="8"/>
        <v>4.3636754143232475</v>
      </c>
      <c r="F64" s="37">
        <v>0</v>
      </c>
      <c r="G64" s="37">
        <v>22404</v>
      </c>
      <c r="H64" s="42">
        <f t="shared" si="9"/>
        <v>0.22380947623947334</v>
      </c>
      <c r="I64" s="37">
        <v>256763</v>
      </c>
      <c r="J64" s="42">
        <f t="shared" si="10"/>
        <v>2.5649880622958352</v>
      </c>
      <c r="K64" s="37">
        <v>108190</v>
      </c>
      <c r="L64" s="42">
        <f t="shared" si="11"/>
        <v>1.0807867896067052</v>
      </c>
      <c r="M64" s="37">
        <f t="shared" si="12"/>
        <v>824174</v>
      </c>
      <c r="N64" s="42">
        <f t="shared" si="13"/>
        <v>8.2332597424652612</v>
      </c>
      <c r="O64" s="15"/>
      <c r="P64" s="15">
        <v>100103</v>
      </c>
    </row>
    <row r="65" spans="1:16" s="24" customFormat="1">
      <c r="B65" s="37"/>
      <c r="C65" s="37"/>
      <c r="D65" s="37"/>
      <c r="E65" s="42"/>
      <c r="F65" s="37"/>
      <c r="G65" s="37"/>
      <c r="H65" s="42"/>
      <c r="I65" s="37"/>
      <c r="J65" s="42"/>
      <c r="K65" s="37"/>
      <c r="L65" s="42"/>
      <c r="M65" s="37"/>
      <c r="N65" s="42"/>
      <c r="O65" s="15"/>
      <c r="P65" s="15"/>
    </row>
    <row r="66" spans="1:16" s="24" customFormat="1">
      <c r="A66" s="26" t="s">
        <v>49</v>
      </c>
      <c r="B66" s="37"/>
      <c r="C66" s="37"/>
      <c r="D66" s="37"/>
      <c r="E66" s="42"/>
      <c r="F66" s="37"/>
      <c r="G66" s="37"/>
      <c r="H66" s="42"/>
      <c r="I66" s="37"/>
      <c r="J66" s="42"/>
      <c r="K66" s="37"/>
      <c r="L66" s="42"/>
      <c r="M66" s="37"/>
      <c r="N66" s="42"/>
      <c r="O66" s="15"/>
    </row>
    <row r="67" spans="1:16" s="24" customFormat="1">
      <c r="A67" s="24" t="s">
        <v>50</v>
      </c>
      <c r="B67" s="37">
        <v>0</v>
      </c>
      <c r="C67" s="37">
        <v>15400</v>
      </c>
      <c r="D67" s="37">
        <f t="shared" si="0"/>
        <v>15400</v>
      </c>
      <c r="E67" s="42">
        <f t="shared" si="1"/>
        <v>4.2494481236203088</v>
      </c>
      <c r="F67" s="37">
        <v>0</v>
      </c>
      <c r="G67" s="37">
        <v>0</v>
      </c>
      <c r="H67" s="42">
        <f t="shared" si="2"/>
        <v>0</v>
      </c>
      <c r="I67" s="37">
        <v>4205</v>
      </c>
      <c r="J67" s="42">
        <f t="shared" si="3"/>
        <v>1.1603200883002207</v>
      </c>
      <c r="K67" s="37">
        <v>0</v>
      </c>
      <c r="L67" s="42">
        <f t="shared" si="4"/>
        <v>0</v>
      </c>
      <c r="M67" s="37">
        <f t="shared" si="5"/>
        <v>19605</v>
      </c>
      <c r="N67" s="42">
        <f t="shared" si="6"/>
        <v>5.4097682119205297</v>
      </c>
      <c r="O67" s="15"/>
      <c r="P67" s="15">
        <v>3624</v>
      </c>
    </row>
    <row r="68" spans="1:16" s="16" customFormat="1">
      <c r="A68" s="16" t="s">
        <v>51</v>
      </c>
      <c r="B68" s="27">
        <v>162018</v>
      </c>
      <c r="C68" s="27">
        <v>55000</v>
      </c>
      <c r="D68" s="27">
        <f t="shared" si="0"/>
        <v>217018</v>
      </c>
      <c r="E68" s="31">
        <f t="shared" si="1"/>
        <v>12.93621840724845</v>
      </c>
      <c r="F68" s="27">
        <v>0</v>
      </c>
      <c r="G68" s="27">
        <v>13076</v>
      </c>
      <c r="H68" s="31">
        <f t="shared" si="2"/>
        <v>0.77944682880305194</v>
      </c>
      <c r="I68" s="27">
        <v>15603</v>
      </c>
      <c r="J68" s="31">
        <f t="shared" si="3"/>
        <v>0.93007868383404868</v>
      </c>
      <c r="K68" s="27">
        <v>3850</v>
      </c>
      <c r="L68" s="31">
        <f t="shared" si="4"/>
        <v>0.22949451597520268</v>
      </c>
      <c r="M68" s="27">
        <f t="shared" si="5"/>
        <v>249547</v>
      </c>
      <c r="N68" s="31">
        <f t="shared" si="6"/>
        <v>14.875238435860753</v>
      </c>
      <c r="O68" s="30"/>
      <c r="P68" s="30">
        <v>16776</v>
      </c>
    </row>
    <row r="69" spans="1:16" s="24" customFormat="1">
      <c r="B69" s="37"/>
      <c r="C69" s="37"/>
      <c r="D69" s="37"/>
      <c r="E69" s="42"/>
      <c r="F69" s="37"/>
      <c r="G69" s="37"/>
      <c r="H69" s="42"/>
      <c r="I69" s="37"/>
      <c r="J69" s="42"/>
      <c r="K69" s="37"/>
      <c r="L69" s="42"/>
      <c r="M69" s="37"/>
      <c r="N69" s="42"/>
      <c r="O69" s="15"/>
    </row>
    <row r="70" spans="1:16" s="24" customFormat="1">
      <c r="A70" s="26" t="s">
        <v>52</v>
      </c>
      <c r="B70" s="40">
        <f>SUM(B6:B69)</f>
        <v>8425842</v>
      </c>
      <c r="C70" s="40">
        <f>SUM(C6:C69)</f>
        <v>15799836</v>
      </c>
      <c r="D70" s="40">
        <f t="shared" si="0"/>
        <v>24225678</v>
      </c>
      <c r="E70" s="44">
        <f t="shared" si="1"/>
        <v>8.516200541506219</v>
      </c>
      <c r="F70" s="40">
        <f>SUM(F6:F69)</f>
        <v>834925</v>
      </c>
      <c r="G70" s="40">
        <f>SUM(G6:G69)</f>
        <v>1222440</v>
      </c>
      <c r="H70" s="44">
        <f t="shared" si="2"/>
        <v>0.42973179904227504</v>
      </c>
      <c r="I70" s="40">
        <f>SUM(I6:I69)</f>
        <v>7091249</v>
      </c>
      <c r="J70" s="44">
        <f t="shared" si="3"/>
        <v>2.4928300695549344</v>
      </c>
      <c r="K70" s="40">
        <f>SUM(K6:K69)</f>
        <v>2767338</v>
      </c>
      <c r="L70" s="44">
        <f t="shared" si="4"/>
        <v>0.97281922818138422</v>
      </c>
      <c r="M70" s="40">
        <f t="shared" si="5"/>
        <v>35306705</v>
      </c>
      <c r="N70" s="44">
        <f t="shared" si="6"/>
        <v>12.411581638284813</v>
      </c>
      <c r="O70" s="43"/>
      <c r="P70" s="43">
        <f>SUM(P6:P69)</f>
        <v>2844658</v>
      </c>
    </row>
    <row r="71" spans="1:16" s="24" customFormat="1"/>
    <row r="72" spans="1:16" s="24" customFormat="1">
      <c r="A72" s="26" t="s">
        <v>414</v>
      </c>
    </row>
  </sheetData>
  <phoneticPr fontId="0" type="noConversion"/>
  <printOptions gridLines="1"/>
  <pageMargins left="1" right="0.5" top="0.5" bottom="0.5" header="0.5" footer="0.25"/>
  <pageSetup scale="55" orientation="landscape" horizontalDpi="4294967292" verticalDpi="0" r:id="rId1"/>
  <headerFooter alignWithMargins="0">
    <oddFooter>&amp;C&amp;11Mississippi Public Library Stastistics, FY99 and FY00, Income 2000, Page 9</oddFooter>
  </headerFooter>
  <colBreaks count="2" manualBreakCount="2">
    <brk id="14" max="1048575" man="1"/>
    <brk id="15"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70"/>
  <sheetViews>
    <sheetView zoomScaleNormal="100" workbookViewId="0">
      <selection activeCell="B18" sqref="B18"/>
    </sheetView>
  </sheetViews>
  <sheetFormatPr defaultRowHeight="12.75"/>
  <cols>
    <col min="1" max="1" width="51.28515625" bestFit="1" customWidth="1"/>
    <col min="2" max="2" width="13.42578125" bestFit="1" customWidth="1"/>
    <col min="3" max="3" width="9.28515625" bestFit="1" customWidth="1"/>
    <col min="4" max="4" width="13.42578125" bestFit="1" customWidth="1"/>
    <col min="5" max="5" width="9.42578125" bestFit="1" customWidth="1"/>
    <col min="6" max="6" width="11.7109375" bestFit="1" customWidth="1"/>
    <col min="7" max="7" width="9.42578125" bestFit="1" customWidth="1"/>
    <col min="8" max="8" width="13.5703125" bestFit="1" customWidth="1"/>
    <col min="9" max="9" width="9.42578125" bestFit="1" customWidth="1"/>
    <col min="10" max="10" width="13.5703125" bestFit="1" customWidth="1"/>
    <col min="11" max="11" width="10.85546875" bestFit="1" customWidth="1"/>
    <col min="12" max="12" width="9.42578125" bestFit="1" customWidth="1"/>
    <col min="13" max="14" width="0" hidden="1" customWidth="1"/>
  </cols>
  <sheetData>
    <row r="1" spans="1:14" ht="15.75">
      <c r="A1" s="46" t="s">
        <v>95</v>
      </c>
    </row>
    <row r="3" spans="1:14" ht="15">
      <c r="A3" s="20" t="s">
        <v>0</v>
      </c>
      <c r="B3" s="23" t="s">
        <v>86</v>
      </c>
      <c r="C3" s="20"/>
      <c r="D3" s="23" t="s">
        <v>87</v>
      </c>
      <c r="E3" s="20"/>
      <c r="F3" s="23" t="s">
        <v>88</v>
      </c>
      <c r="G3" s="20"/>
      <c r="H3" s="23" t="s">
        <v>89</v>
      </c>
      <c r="I3" s="20"/>
      <c r="J3" s="23" t="s">
        <v>90</v>
      </c>
      <c r="K3" s="20"/>
      <c r="L3" s="23" t="s">
        <v>91</v>
      </c>
    </row>
    <row r="4" spans="1:14" ht="15">
      <c r="A4" s="20"/>
      <c r="B4" s="23" t="s">
        <v>92</v>
      </c>
      <c r="C4" s="23" t="s">
        <v>93</v>
      </c>
      <c r="D4" s="23" t="s">
        <v>92</v>
      </c>
      <c r="E4" s="23" t="s">
        <v>93</v>
      </c>
      <c r="F4" s="23" t="s">
        <v>92</v>
      </c>
      <c r="G4" s="23" t="s">
        <v>93</v>
      </c>
      <c r="H4" s="23" t="s">
        <v>92</v>
      </c>
      <c r="I4" s="23" t="s">
        <v>93</v>
      </c>
      <c r="J4" s="20"/>
      <c r="K4" s="23" t="s">
        <v>69</v>
      </c>
      <c r="L4" s="23" t="s">
        <v>94</v>
      </c>
    </row>
    <row r="5" spans="1:14">
      <c r="A5" s="1" t="s">
        <v>1</v>
      </c>
    </row>
    <row r="6" spans="1:14" s="16" customFormat="1">
      <c r="A6" s="16" t="s">
        <v>2</v>
      </c>
      <c r="B6" s="30">
        <v>40152</v>
      </c>
      <c r="C6" s="28">
        <f>B6/J6</f>
        <v>0.72983731709533761</v>
      </c>
      <c r="D6" s="30">
        <v>11029</v>
      </c>
      <c r="E6" s="28">
        <f>D6/J6</f>
        <v>0.20047259838225939</v>
      </c>
      <c r="F6" s="30">
        <v>1131</v>
      </c>
      <c r="G6" s="28">
        <f>F6/J6</f>
        <v>2.0558029628283195E-2</v>
      </c>
      <c r="H6" s="30">
        <v>2703</v>
      </c>
      <c r="I6" s="28">
        <f>H6/J6</f>
        <v>4.9132054894119787E-2</v>
      </c>
      <c r="J6" s="30">
        <f>B6+D6+F6+H6</f>
        <v>55015</v>
      </c>
      <c r="K6" s="31">
        <f>J6/M6</f>
        <v>6.8545975579367058</v>
      </c>
      <c r="L6" s="31">
        <f>J6/N6</f>
        <v>1.1178502489078532</v>
      </c>
      <c r="M6" s="30">
        <v>8026</v>
      </c>
      <c r="N6" s="30">
        <v>49215</v>
      </c>
    </row>
    <row r="7" spans="1:14" s="24" customFormat="1">
      <c r="A7" s="24" t="s">
        <v>4</v>
      </c>
      <c r="B7" s="15">
        <v>12366</v>
      </c>
      <c r="C7" s="47">
        <f t="shared" ref="C7:C70" si="0">B7/J7</f>
        <v>0.531413837559089</v>
      </c>
      <c r="D7" s="15">
        <v>4106</v>
      </c>
      <c r="E7" s="47">
        <f t="shared" ref="E7:E70" si="1">D7/J7</f>
        <v>0.17645036527718092</v>
      </c>
      <c r="F7" s="15">
        <v>2237</v>
      </c>
      <c r="G7" s="47">
        <f t="shared" ref="G7:G70" si="2">F7/J7</f>
        <v>9.6132359260850883E-2</v>
      </c>
      <c r="H7" s="15">
        <v>4561</v>
      </c>
      <c r="I7" s="47">
        <f t="shared" ref="I7:I70" si="3">H7/J7</f>
        <v>0.19600343790287925</v>
      </c>
      <c r="J7" s="15">
        <f t="shared" ref="J7:J70" si="4">B7+D7+F7+H7</f>
        <v>23270</v>
      </c>
      <c r="K7" s="42">
        <f t="shared" ref="K7:K70" si="5">J7/M7</f>
        <v>2.1608320178289535</v>
      </c>
      <c r="L7" s="42">
        <f t="shared" ref="L7:L70" si="6">J7/N7</f>
        <v>0.60842963970088371</v>
      </c>
      <c r="M7" s="15">
        <v>10769</v>
      </c>
      <c r="N7" s="15">
        <v>38246</v>
      </c>
    </row>
    <row r="8" spans="1:14" s="24" customFormat="1">
      <c r="A8" s="24" t="s">
        <v>6</v>
      </c>
      <c r="B8" s="15">
        <v>6096</v>
      </c>
      <c r="C8" s="47">
        <f t="shared" si="0"/>
        <v>0.33488985332088117</v>
      </c>
      <c r="D8" s="15">
        <v>4751</v>
      </c>
      <c r="E8" s="47">
        <f t="shared" si="1"/>
        <v>0.26100093391199253</v>
      </c>
      <c r="F8" s="15">
        <v>1981</v>
      </c>
      <c r="G8" s="47">
        <f t="shared" si="2"/>
        <v>0.10882821512937428</v>
      </c>
      <c r="H8" s="15">
        <v>5375</v>
      </c>
      <c r="I8" s="47">
        <f t="shared" si="3"/>
        <v>0.29528099763775201</v>
      </c>
      <c r="J8" s="15">
        <f t="shared" si="4"/>
        <v>18203</v>
      </c>
      <c r="K8" s="42">
        <f t="shared" si="5"/>
        <v>1.5385850731130082</v>
      </c>
      <c r="L8" s="42">
        <f t="shared" si="6"/>
        <v>0.53451769196887389</v>
      </c>
      <c r="M8" s="15">
        <v>11831</v>
      </c>
      <c r="N8" s="15">
        <v>34055</v>
      </c>
    </row>
    <row r="9" spans="1:14" s="24" customFormat="1">
      <c r="A9" s="24" t="s">
        <v>5</v>
      </c>
      <c r="B9" s="15">
        <v>12895</v>
      </c>
      <c r="C9" s="47">
        <f t="shared" si="0"/>
        <v>0.52474159680963617</v>
      </c>
      <c r="D9" s="15">
        <v>4372</v>
      </c>
      <c r="E9" s="47">
        <f t="shared" si="1"/>
        <v>0.17791161390087085</v>
      </c>
      <c r="F9" s="15">
        <v>7</v>
      </c>
      <c r="G9" s="47">
        <f t="shared" si="2"/>
        <v>2.8485391063725891E-4</v>
      </c>
      <c r="H9" s="15">
        <v>7300</v>
      </c>
      <c r="I9" s="47">
        <f t="shared" si="3"/>
        <v>0.29706193537885572</v>
      </c>
      <c r="J9" s="15">
        <f t="shared" si="4"/>
        <v>24574</v>
      </c>
      <c r="K9" s="42">
        <f t="shared" si="5"/>
        <v>2.1929323576655362</v>
      </c>
      <c r="L9" s="42">
        <f t="shared" si="6"/>
        <v>0.60066974652294003</v>
      </c>
      <c r="M9" s="15">
        <v>11206</v>
      </c>
      <c r="N9" s="15">
        <v>40911</v>
      </c>
    </row>
    <row r="10" spans="1:14" s="16" customFormat="1">
      <c r="A10" s="16" t="s">
        <v>3</v>
      </c>
      <c r="B10" s="30">
        <v>10102</v>
      </c>
      <c r="C10" s="28">
        <f>B10/J10</f>
        <v>0.77002820336915923</v>
      </c>
      <c r="D10" s="30">
        <v>1837</v>
      </c>
      <c r="E10" s="28">
        <f t="shared" si="1"/>
        <v>0.14002591660949767</v>
      </c>
      <c r="F10" s="30">
        <v>0</v>
      </c>
      <c r="G10" s="28">
        <f t="shared" si="2"/>
        <v>0</v>
      </c>
      <c r="H10" s="30">
        <v>1180</v>
      </c>
      <c r="I10" s="28">
        <f t="shared" si="3"/>
        <v>8.9945880021343086E-2</v>
      </c>
      <c r="J10" s="30">
        <f t="shared" si="4"/>
        <v>13119</v>
      </c>
      <c r="K10" s="31">
        <f t="shared" si="5"/>
        <v>1.2967282791341306</v>
      </c>
      <c r="L10" s="31">
        <f t="shared" si="6"/>
        <v>0.41304074050752471</v>
      </c>
      <c r="M10" s="30">
        <v>10117</v>
      </c>
      <c r="N10" s="30">
        <v>31762</v>
      </c>
    </row>
    <row r="11" spans="1:14" s="24" customFormat="1">
      <c r="A11" s="24" t="s">
        <v>7</v>
      </c>
      <c r="B11" s="15">
        <v>9858</v>
      </c>
      <c r="C11" s="47">
        <f t="shared" si="0"/>
        <v>0.51988186900116018</v>
      </c>
      <c r="D11" s="15">
        <v>7452</v>
      </c>
      <c r="E11" s="47">
        <f t="shared" si="1"/>
        <v>0.39299651935449847</v>
      </c>
      <c r="F11" s="15">
        <v>353</v>
      </c>
      <c r="G11" s="47">
        <f t="shared" si="2"/>
        <v>1.8616179727876807E-2</v>
      </c>
      <c r="H11" s="15">
        <v>1299</v>
      </c>
      <c r="I11" s="47">
        <f t="shared" si="3"/>
        <v>6.8505431916464507E-2</v>
      </c>
      <c r="J11" s="15">
        <f t="shared" si="4"/>
        <v>18962</v>
      </c>
      <c r="K11" s="42">
        <f t="shared" si="5"/>
        <v>1.5111571565189672</v>
      </c>
      <c r="L11" s="42">
        <f t="shared" si="6"/>
        <v>0.60006329113924051</v>
      </c>
      <c r="M11" s="15">
        <v>12548</v>
      </c>
      <c r="N11" s="15">
        <v>31600</v>
      </c>
    </row>
    <row r="12" spans="1:14" s="24" customFormat="1">
      <c r="A12" s="24" t="s">
        <v>9</v>
      </c>
      <c r="B12" s="15">
        <v>11672</v>
      </c>
      <c r="C12" s="47">
        <f t="shared" si="0"/>
        <v>0.68606359842473408</v>
      </c>
      <c r="D12" s="15">
        <v>2288</v>
      </c>
      <c r="E12" s="47">
        <f t="shared" si="1"/>
        <v>0.13448539352260036</v>
      </c>
      <c r="F12" s="15">
        <v>369</v>
      </c>
      <c r="G12" s="47">
        <f t="shared" si="2"/>
        <v>2.1689296420384412E-2</v>
      </c>
      <c r="H12" s="15">
        <v>2684</v>
      </c>
      <c r="I12" s="47">
        <f t="shared" si="3"/>
        <v>0.1577617116322812</v>
      </c>
      <c r="J12" s="15">
        <f t="shared" si="4"/>
        <v>17013</v>
      </c>
      <c r="K12" s="42">
        <f t="shared" si="5"/>
        <v>1.1415822317654163</v>
      </c>
      <c r="L12" s="42">
        <f t="shared" si="6"/>
        <v>0.54889498306178419</v>
      </c>
      <c r="M12" s="15">
        <v>14903</v>
      </c>
      <c r="N12" s="15">
        <v>30995</v>
      </c>
    </row>
    <row r="13" spans="1:14" s="24" customFormat="1">
      <c r="A13" s="24" t="s">
        <v>8</v>
      </c>
      <c r="B13" s="15">
        <v>4901</v>
      </c>
      <c r="C13" s="47">
        <f>B13/J13</f>
        <v>0.51983453542638947</v>
      </c>
      <c r="D13" s="15">
        <v>2029</v>
      </c>
      <c r="E13" s="47">
        <f>D13/J13</f>
        <v>0.21521001272804413</v>
      </c>
      <c r="F13" s="15">
        <v>793</v>
      </c>
      <c r="G13" s="47">
        <f>F13/J13</f>
        <v>8.4111158252015275E-2</v>
      </c>
      <c r="H13" s="15">
        <v>1705</v>
      </c>
      <c r="I13" s="47">
        <f>H13/J13</f>
        <v>0.18084429359355111</v>
      </c>
      <c r="J13" s="15">
        <f>B13+D13+F13+H13</f>
        <v>9428</v>
      </c>
      <c r="K13" s="42">
        <f>J13/M13</f>
        <v>1.0001060782857749</v>
      </c>
      <c r="L13" s="42">
        <f>J13/N13</f>
        <v>0.57522879804758997</v>
      </c>
      <c r="M13" s="15">
        <v>9427</v>
      </c>
      <c r="N13" s="15">
        <v>16390</v>
      </c>
    </row>
    <row r="14" spans="1:14" s="24" customFormat="1">
      <c r="B14" s="15"/>
      <c r="C14" s="47"/>
      <c r="D14" s="15"/>
      <c r="E14" s="47"/>
      <c r="F14" s="15"/>
      <c r="G14" s="47"/>
      <c r="H14" s="15"/>
      <c r="I14" s="47"/>
      <c r="J14" s="15"/>
      <c r="K14" s="42"/>
      <c r="L14" s="42"/>
    </row>
    <row r="15" spans="1:14" s="24" customFormat="1">
      <c r="A15" s="26" t="s">
        <v>398</v>
      </c>
      <c r="B15" s="15"/>
      <c r="C15" s="47"/>
      <c r="D15" s="15"/>
      <c r="E15" s="47"/>
      <c r="F15" s="15"/>
      <c r="G15" s="47"/>
      <c r="H15" s="15"/>
      <c r="I15" s="47"/>
      <c r="J15" s="15"/>
      <c r="K15" s="42"/>
      <c r="L15" s="42"/>
    </row>
    <row r="16" spans="1:14" s="16" customFormat="1">
      <c r="A16" s="16" t="s">
        <v>14</v>
      </c>
      <c r="B16" s="30">
        <v>41225</v>
      </c>
      <c r="C16" s="28">
        <f t="shared" si="0"/>
        <v>0.54562901197802927</v>
      </c>
      <c r="D16" s="30">
        <v>25580</v>
      </c>
      <c r="E16" s="28">
        <f t="shared" si="1"/>
        <v>0.33856131295083053</v>
      </c>
      <c r="F16" s="30">
        <v>3841</v>
      </c>
      <c r="G16" s="28">
        <f t="shared" si="2"/>
        <v>5.0837138508371384E-2</v>
      </c>
      <c r="H16" s="30">
        <v>4909</v>
      </c>
      <c r="I16" s="28">
        <f t="shared" si="3"/>
        <v>6.4972536562768843E-2</v>
      </c>
      <c r="J16" s="30">
        <f t="shared" si="4"/>
        <v>75555</v>
      </c>
      <c r="K16" s="31">
        <f t="shared" si="5"/>
        <v>2.4673437397949187</v>
      </c>
      <c r="L16" s="31">
        <f t="shared" si="6"/>
        <v>1.0274279964100193</v>
      </c>
      <c r="M16" s="30">
        <v>30622</v>
      </c>
      <c r="N16" s="30">
        <v>73538</v>
      </c>
    </row>
    <row r="17" spans="1:14" s="24" customFormat="1">
      <c r="A17" s="24" t="s">
        <v>11</v>
      </c>
      <c r="B17" s="15">
        <v>79826</v>
      </c>
      <c r="C17" s="47">
        <f t="shared" si="0"/>
        <v>0.54252101754123649</v>
      </c>
      <c r="D17" s="15">
        <v>42127</v>
      </c>
      <c r="E17" s="47">
        <f t="shared" si="1"/>
        <v>0.2863075051481932</v>
      </c>
      <c r="F17" s="15">
        <v>8421</v>
      </c>
      <c r="G17" s="47">
        <f t="shared" si="2"/>
        <v>5.7231597333133974E-2</v>
      </c>
      <c r="H17" s="15">
        <v>16765</v>
      </c>
      <c r="I17" s="47">
        <f t="shared" si="3"/>
        <v>0.11393987997743631</v>
      </c>
      <c r="J17" s="15">
        <f t="shared" si="4"/>
        <v>147139</v>
      </c>
      <c r="K17" s="42">
        <f t="shared" si="5"/>
        <v>6.3250225680264798</v>
      </c>
      <c r="L17" s="42">
        <f t="shared" si="6"/>
        <v>3.0406902252531514</v>
      </c>
      <c r="M17" s="15">
        <v>23263</v>
      </c>
      <c r="N17" s="15">
        <v>48390</v>
      </c>
    </row>
    <row r="18" spans="1:14" s="24" customFormat="1">
      <c r="A18" s="24" t="s">
        <v>15</v>
      </c>
      <c r="B18" s="15">
        <v>28904</v>
      </c>
      <c r="C18" s="47">
        <f t="shared" si="0"/>
        <v>0.58120689308479623</v>
      </c>
      <c r="D18" s="15">
        <v>12978</v>
      </c>
      <c r="E18" s="47">
        <f t="shared" si="1"/>
        <v>0.26096398624600348</v>
      </c>
      <c r="F18" s="15">
        <v>4401</v>
      </c>
      <c r="G18" s="47">
        <f t="shared" si="2"/>
        <v>8.8496109066779266E-2</v>
      </c>
      <c r="H18" s="15">
        <v>3448</v>
      </c>
      <c r="I18" s="47">
        <f t="shared" si="3"/>
        <v>6.933301160242103E-2</v>
      </c>
      <c r="J18" s="15">
        <f t="shared" si="4"/>
        <v>49731</v>
      </c>
      <c r="K18" s="42">
        <f t="shared" si="5"/>
        <v>1.5400885695704685</v>
      </c>
      <c r="L18" s="42">
        <f t="shared" si="6"/>
        <v>0.80951605814464533</v>
      </c>
      <c r="M18" s="15">
        <v>32291</v>
      </c>
      <c r="N18" s="15">
        <v>61433</v>
      </c>
    </row>
    <row r="19" spans="1:14" s="24" customFormat="1">
      <c r="A19" s="24" t="s">
        <v>16</v>
      </c>
      <c r="B19" s="15">
        <v>13858</v>
      </c>
      <c r="C19" s="47">
        <f>B19/J19</f>
        <v>0.64578964537024097</v>
      </c>
      <c r="D19" s="15">
        <v>6596</v>
      </c>
      <c r="E19" s="47">
        <f>D19/J19</f>
        <v>0.30737685819469684</v>
      </c>
      <c r="F19" s="15">
        <v>1005</v>
      </c>
      <c r="G19" s="47">
        <f>F19/J19</f>
        <v>4.6833496435062211E-2</v>
      </c>
      <c r="H19" s="15">
        <v>0</v>
      </c>
      <c r="I19" s="47">
        <f>H19/J19</f>
        <v>0</v>
      </c>
      <c r="J19" s="15">
        <f>B19+D19+F19+H19</f>
        <v>21459</v>
      </c>
      <c r="K19" s="42">
        <f>J19/M19</f>
        <v>0.61323693310090588</v>
      </c>
      <c r="L19" s="42">
        <f>J19/N19</f>
        <v>0.62599183197199537</v>
      </c>
      <c r="M19" s="15">
        <v>34993</v>
      </c>
      <c r="N19" s="15">
        <v>34280</v>
      </c>
    </row>
    <row r="20" spans="1:14" s="16" customFormat="1">
      <c r="A20" s="16" t="s">
        <v>13</v>
      </c>
      <c r="B20" s="30">
        <v>25829</v>
      </c>
      <c r="C20" s="28">
        <f t="shared" si="0"/>
        <v>0.58810537580546007</v>
      </c>
      <c r="D20" s="30">
        <v>14598</v>
      </c>
      <c r="E20" s="28">
        <f t="shared" si="1"/>
        <v>0.33238461713609146</v>
      </c>
      <c r="F20" s="30">
        <v>0</v>
      </c>
      <c r="G20" s="28">
        <f t="shared" si="2"/>
        <v>0</v>
      </c>
      <c r="H20" s="30">
        <v>3492</v>
      </c>
      <c r="I20" s="28">
        <f t="shared" si="3"/>
        <v>7.9510007058448504E-2</v>
      </c>
      <c r="J20" s="30">
        <f t="shared" si="4"/>
        <v>43919</v>
      </c>
      <c r="K20" s="31">
        <f t="shared" si="5"/>
        <v>1.5311323385859712</v>
      </c>
      <c r="L20" s="31">
        <f t="shared" si="6"/>
        <v>1.1122958085348866</v>
      </c>
      <c r="M20" s="30">
        <v>28684</v>
      </c>
      <c r="N20" s="30">
        <v>39485</v>
      </c>
    </row>
    <row r="21" spans="1:14" s="24" customFormat="1">
      <c r="A21" s="24" t="s">
        <v>17</v>
      </c>
      <c r="B21" s="15">
        <v>22487</v>
      </c>
      <c r="C21" s="47">
        <f>B21/J21</f>
        <v>0.44347808937798289</v>
      </c>
      <c r="D21" s="15">
        <v>11909</v>
      </c>
      <c r="E21" s="47">
        <f>D21/J21</f>
        <v>0.23486372421409696</v>
      </c>
      <c r="F21" s="15">
        <v>9691</v>
      </c>
      <c r="G21" s="47">
        <f>F21/J21</f>
        <v>0.1911213663077348</v>
      </c>
      <c r="H21" s="15">
        <v>6619</v>
      </c>
      <c r="I21" s="47">
        <f>H21/J21</f>
        <v>0.13053682010018539</v>
      </c>
      <c r="J21" s="15">
        <f>B21+D21+F21+H21</f>
        <v>50706</v>
      </c>
      <c r="K21" s="42">
        <f>J21/M21</f>
        <v>1.4753411504553522</v>
      </c>
      <c r="L21" s="42">
        <f>J21/N21</f>
        <v>0.55705575391375994</v>
      </c>
      <c r="M21" s="15">
        <v>34369</v>
      </c>
      <c r="N21" s="15">
        <v>91025</v>
      </c>
    </row>
    <row r="22" spans="1:14" s="24" customFormat="1">
      <c r="A22" s="24" t="s">
        <v>12</v>
      </c>
      <c r="B22" s="15">
        <v>64246</v>
      </c>
      <c r="C22" s="47">
        <f t="shared" si="0"/>
        <v>0.51340530778267024</v>
      </c>
      <c r="D22" s="15">
        <v>38088</v>
      </c>
      <c r="E22" s="47">
        <f t="shared" si="1"/>
        <v>0.30437041003060644</v>
      </c>
      <c r="F22" s="15">
        <v>778</v>
      </c>
      <c r="G22" s="47">
        <f t="shared" si="2"/>
        <v>6.217185964183255E-3</v>
      </c>
      <c r="H22" s="15">
        <v>22025</v>
      </c>
      <c r="I22" s="47">
        <f t="shared" si="3"/>
        <v>0.1760070962225401</v>
      </c>
      <c r="J22" s="15">
        <f t="shared" si="4"/>
        <v>125137</v>
      </c>
      <c r="K22" s="42">
        <f t="shared" si="5"/>
        <v>4.9340351707278609</v>
      </c>
      <c r="L22" s="42">
        <f t="shared" si="6"/>
        <v>2.1052303965276491</v>
      </c>
      <c r="M22" s="15">
        <v>25362</v>
      </c>
      <c r="N22" s="15">
        <v>59441</v>
      </c>
    </row>
    <row r="23" spans="1:14" s="24" customFormat="1">
      <c r="A23" s="24" t="s">
        <v>10</v>
      </c>
      <c r="B23" s="15">
        <v>21654</v>
      </c>
      <c r="C23" s="47">
        <f t="shared" si="0"/>
        <v>0.57796402071211228</v>
      </c>
      <c r="D23" s="15">
        <v>9630</v>
      </c>
      <c r="E23" s="47">
        <f t="shared" si="1"/>
        <v>0.25703304329258525</v>
      </c>
      <c r="F23" s="15">
        <v>728</v>
      </c>
      <c r="G23" s="47">
        <f t="shared" si="2"/>
        <v>1.9430950728660652E-2</v>
      </c>
      <c r="H23" s="15">
        <v>5454</v>
      </c>
      <c r="I23" s="47">
        <f t="shared" si="3"/>
        <v>0.14557198526664175</v>
      </c>
      <c r="J23" s="15">
        <f t="shared" si="4"/>
        <v>37466</v>
      </c>
      <c r="K23" s="42">
        <f t="shared" si="5"/>
        <v>1.7659313725490196</v>
      </c>
      <c r="L23" s="42">
        <f t="shared" si="6"/>
        <v>1.2263428365683611</v>
      </c>
      <c r="M23" s="15">
        <v>21216</v>
      </c>
      <c r="N23" s="15">
        <v>30551</v>
      </c>
    </row>
    <row r="24" spans="1:14" s="24" customFormat="1">
      <c r="B24" s="15"/>
      <c r="C24" s="47"/>
      <c r="D24" s="15"/>
      <c r="E24" s="47"/>
      <c r="F24" s="15"/>
      <c r="G24" s="47"/>
      <c r="H24" s="15"/>
      <c r="I24" s="47"/>
      <c r="J24" s="15"/>
      <c r="K24" s="42"/>
      <c r="L24" s="42"/>
      <c r="M24" s="15"/>
      <c r="N24" s="15"/>
    </row>
    <row r="25" spans="1:14" s="24" customFormat="1">
      <c r="A25" s="26" t="s">
        <v>399</v>
      </c>
      <c r="B25" s="15"/>
      <c r="C25" s="47"/>
      <c r="D25" s="15"/>
      <c r="E25" s="47"/>
      <c r="F25" s="15"/>
      <c r="G25" s="47"/>
      <c r="H25" s="15"/>
      <c r="I25" s="47"/>
      <c r="J25" s="15"/>
      <c r="K25" s="42"/>
      <c r="L25" s="42"/>
      <c r="M25" s="15"/>
      <c r="N25" s="15"/>
    </row>
    <row r="26" spans="1:14" s="16" customFormat="1">
      <c r="A26" s="16" t="s">
        <v>24</v>
      </c>
      <c r="B26" s="30">
        <v>105787</v>
      </c>
      <c r="C26" s="28">
        <f>B26/J26</f>
        <v>0.68037663281516303</v>
      </c>
      <c r="D26" s="30">
        <v>27944</v>
      </c>
      <c r="E26" s="28">
        <f>D26/J26</f>
        <v>0.17972382832849892</v>
      </c>
      <c r="F26" s="30">
        <v>12677</v>
      </c>
      <c r="G26" s="28">
        <f>F26/J26</f>
        <v>8.1533029334396684E-2</v>
      </c>
      <c r="H26" s="30">
        <v>9075</v>
      </c>
      <c r="I26" s="28">
        <f>H26/J26</f>
        <v>5.8366509521941307E-2</v>
      </c>
      <c r="J26" s="30">
        <f>B26+D26+F26+H26</f>
        <v>155483</v>
      </c>
      <c r="K26" s="31">
        <f>J26/M26</f>
        <v>3.8265203159993111</v>
      </c>
      <c r="L26" s="31">
        <f>J26/N26</f>
        <v>1.5973514968460416</v>
      </c>
      <c r="M26" s="30">
        <v>40633</v>
      </c>
      <c r="N26" s="30">
        <v>97338</v>
      </c>
    </row>
    <row r="27" spans="1:14" s="24" customFormat="1">
      <c r="A27" s="24" t="s">
        <v>21</v>
      </c>
      <c r="B27" s="15">
        <v>42210</v>
      </c>
      <c r="C27" s="47">
        <f t="shared" si="0"/>
        <v>0.54935901607340409</v>
      </c>
      <c r="D27" s="15">
        <v>16780</v>
      </c>
      <c r="E27" s="47">
        <f t="shared" si="1"/>
        <v>0.21839005661482397</v>
      </c>
      <c r="F27" s="15">
        <v>5268</v>
      </c>
      <c r="G27" s="47">
        <f t="shared" si="2"/>
        <v>6.8562504067156901E-2</v>
      </c>
      <c r="H27" s="15">
        <v>12577</v>
      </c>
      <c r="I27" s="47">
        <f t="shared" si="3"/>
        <v>0.16368842324461508</v>
      </c>
      <c r="J27" s="15">
        <f t="shared" si="4"/>
        <v>76835</v>
      </c>
      <c r="K27" s="42">
        <f t="shared" si="5"/>
        <v>1.9958698080369899</v>
      </c>
      <c r="L27" s="42">
        <f t="shared" si="6"/>
        <v>1.0579835866931042</v>
      </c>
      <c r="M27" s="15">
        <v>38497</v>
      </c>
      <c r="N27" s="15">
        <v>72624</v>
      </c>
    </row>
    <row r="28" spans="1:14" s="24" customFormat="1">
      <c r="A28" s="24" t="s">
        <v>19</v>
      </c>
      <c r="B28" s="15">
        <v>36758</v>
      </c>
      <c r="C28" s="47">
        <f>B28/J28</f>
        <v>0.52721561652873594</v>
      </c>
      <c r="D28" s="15">
        <v>20334</v>
      </c>
      <c r="E28" s="47">
        <f>D28/J28</f>
        <v>0.29164814044548987</v>
      </c>
      <c r="F28" s="15">
        <v>5512</v>
      </c>
      <c r="G28" s="47">
        <f>F28/J28</f>
        <v>7.9057959581761594E-2</v>
      </c>
      <c r="H28" s="15">
        <v>7117</v>
      </c>
      <c r="I28" s="47">
        <f>H28/J28</f>
        <v>0.10207828344401257</v>
      </c>
      <c r="J28" s="15">
        <f>B28+D28+F28+H28</f>
        <v>69721</v>
      </c>
      <c r="K28" s="42">
        <f>J28/M28</f>
        <v>1.931115665854199</v>
      </c>
      <c r="L28" s="42">
        <f>J28/N28</f>
        <v>0.87567194172318508</v>
      </c>
      <c r="M28" s="15">
        <v>36104</v>
      </c>
      <c r="N28" s="15">
        <v>79620</v>
      </c>
    </row>
    <row r="29" spans="1:14" s="24" customFormat="1">
      <c r="A29" s="24" t="s">
        <v>20</v>
      </c>
      <c r="B29" s="15">
        <v>51832</v>
      </c>
      <c r="C29" s="47">
        <f t="shared" si="0"/>
        <v>0.69961936128283342</v>
      </c>
      <c r="D29" s="15">
        <v>17709</v>
      </c>
      <c r="E29" s="47">
        <f t="shared" si="1"/>
        <v>0.2390330156844748</v>
      </c>
      <c r="F29" s="15">
        <v>1972</v>
      </c>
      <c r="G29" s="47">
        <f t="shared" si="2"/>
        <v>2.661771454795778E-2</v>
      </c>
      <c r="H29" s="15">
        <v>2573</v>
      </c>
      <c r="I29" s="47">
        <f t="shared" si="3"/>
        <v>3.4729908484733958E-2</v>
      </c>
      <c r="J29" s="15">
        <f t="shared" si="4"/>
        <v>74086</v>
      </c>
      <c r="K29" s="42">
        <f t="shared" si="5"/>
        <v>1.9523545998366143</v>
      </c>
      <c r="L29" s="42">
        <f t="shared" si="6"/>
        <v>0.80208299500904001</v>
      </c>
      <c r="M29" s="15">
        <v>37947</v>
      </c>
      <c r="N29" s="15">
        <v>92367</v>
      </c>
    </row>
    <row r="30" spans="1:14" s="16" customFormat="1">
      <c r="A30" s="16" t="s">
        <v>26</v>
      </c>
      <c r="B30" s="30">
        <v>122194</v>
      </c>
      <c r="C30" s="28">
        <f t="shared" si="0"/>
        <v>0.54673175271477725</v>
      </c>
      <c r="D30" s="30">
        <v>57886</v>
      </c>
      <c r="E30" s="28">
        <f t="shared" si="1"/>
        <v>0.25899892169539906</v>
      </c>
      <c r="F30" s="30">
        <v>255</v>
      </c>
      <c r="G30" s="28">
        <f t="shared" si="2"/>
        <v>1.1409447022134327E-3</v>
      </c>
      <c r="H30" s="30">
        <v>43164</v>
      </c>
      <c r="I30" s="28">
        <f t="shared" si="3"/>
        <v>0.19312838088761022</v>
      </c>
      <c r="J30" s="30">
        <f t="shared" si="4"/>
        <v>223499</v>
      </c>
      <c r="K30" s="31">
        <f t="shared" si="5"/>
        <v>5.2016431214653105</v>
      </c>
      <c r="L30" s="31">
        <f t="shared" si="6"/>
        <v>2.381144659180499</v>
      </c>
      <c r="M30" s="30">
        <v>42967</v>
      </c>
      <c r="N30" s="30">
        <v>93862</v>
      </c>
    </row>
    <row r="31" spans="1:14" s="24" customFormat="1" ht="12" customHeight="1">
      <c r="A31" s="24" t="s">
        <v>27</v>
      </c>
      <c r="B31" s="15">
        <v>61928</v>
      </c>
      <c r="C31" s="47">
        <f t="shared" si="0"/>
        <v>0.6533798968147625</v>
      </c>
      <c r="D31" s="15">
        <v>26995</v>
      </c>
      <c r="E31" s="47">
        <f t="shared" si="1"/>
        <v>0.28481446703453223</v>
      </c>
      <c r="F31" s="15">
        <v>0</v>
      </c>
      <c r="G31" s="47">
        <f t="shared" si="2"/>
        <v>0</v>
      </c>
      <c r="H31" s="15">
        <v>5858</v>
      </c>
      <c r="I31" s="47">
        <f t="shared" si="3"/>
        <v>6.1805636150705313E-2</v>
      </c>
      <c r="J31" s="15">
        <f t="shared" si="4"/>
        <v>94781</v>
      </c>
      <c r="K31" s="42">
        <f t="shared" si="5"/>
        <v>2.12265967929768</v>
      </c>
      <c r="L31" s="42">
        <f t="shared" si="6"/>
        <v>0.9861515731646413</v>
      </c>
      <c r="M31" s="15">
        <v>44652</v>
      </c>
      <c r="N31" s="15">
        <v>96112</v>
      </c>
    </row>
    <row r="32" spans="1:14" s="24" customFormat="1">
      <c r="A32" s="24" t="s">
        <v>22</v>
      </c>
      <c r="B32" s="15">
        <v>38100</v>
      </c>
      <c r="C32" s="47">
        <f t="shared" si="0"/>
        <v>0.52079773637519311</v>
      </c>
      <c r="D32" s="15">
        <v>24502</v>
      </c>
      <c r="E32" s="47">
        <f t="shared" si="1"/>
        <v>0.33492352064737485</v>
      </c>
      <c r="F32" s="15">
        <v>4301</v>
      </c>
      <c r="G32" s="47">
        <f t="shared" si="2"/>
        <v>5.8791366513115631E-2</v>
      </c>
      <c r="H32" s="15">
        <v>6254</v>
      </c>
      <c r="I32" s="47">
        <f t="shared" si="3"/>
        <v>8.5487376464316464E-2</v>
      </c>
      <c r="J32" s="15">
        <f t="shared" si="4"/>
        <v>73157</v>
      </c>
      <c r="K32" s="42">
        <f t="shared" si="5"/>
        <v>1.872459687739954</v>
      </c>
      <c r="L32" s="42">
        <f t="shared" si="6"/>
        <v>2.0308977846871357</v>
      </c>
      <c r="M32" s="15">
        <v>39070</v>
      </c>
      <c r="N32" s="15">
        <v>36022</v>
      </c>
    </row>
    <row r="33" spans="1:14" s="24" customFormat="1">
      <c r="A33" s="24" t="s">
        <v>28</v>
      </c>
      <c r="B33" s="15">
        <v>114123</v>
      </c>
      <c r="C33" s="47">
        <f t="shared" si="0"/>
        <v>0.55561343719571565</v>
      </c>
      <c r="D33" s="15">
        <v>53736</v>
      </c>
      <c r="E33" s="47">
        <f t="shared" si="1"/>
        <v>0.26161635832521907</v>
      </c>
      <c r="F33" s="15">
        <v>5501</v>
      </c>
      <c r="G33" s="47">
        <f t="shared" si="2"/>
        <v>2.6781888997078871E-2</v>
      </c>
      <c r="H33" s="15">
        <v>32040</v>
      </c>
      <c r="I33" s="47">
        <f t="shared" si="3"/>
        <v>0.15598831548198636</v>
      </c>
      <c r="J33" s="15">
        <f t="shared" si="4"/>
        <v>205400</v>
      </c>
      <c r="K33" s="42">
        <f t="shared" si="5"/>
        <v>4.2245120421217166</v>
      </c>
      <c r="L33" s="42">
        <f t="shared" si="6"/>
        <v>2.1271307553696071</v>
      </c>
      <c r="M33" s="15">
        <v>48621</v>
      </c>
      <c r="N33" s="15">
        <v>96562</v>
      </c>
    </row>
    <row r="34" spans="1:14" s="16" customFormat="1">
      <c r="A34" s="16" t="s">
        <v>18</v>
      </c>
      <c r="B34" s="30">
        <v>26207</v>
      </c>
      <c r="C34" s="28">
        <f t="shared" si="0"/>
        <v>0.60571811584153834</v>
      </c>
      <c r="D34" s="30">
        <v>10954</v>
      </c>
      <c r="E34" s="28">
        <f t="shared" si="1"/>
        <v>0.25317801506956966</v>
      </c>
      <c r="F34" s="30">
        <v>2073</v>
      </c>
      <c r="G34" s="28">
        <f t="shared" si="2"/>
        <v>4.7912910830675358E-2</v>
      </c>
      <c r="H34" s="30">
        <v>4032</v>
      </c>
      <c r="I34" s="28">
        <f t="shared" si="3"/>
        <v>9.3190958258216619E-2</v>
      </c>
      <c r="J34" s="30">
        <f t="shared" si="4"/>
        <v>43266</v>
      </c>
      <c r="K34" s="31">
        <f t="shared" si="5"/>
        <v>1.1692565467664784</v>
      </c>
      <c r="L34" s="31">
        <f t="shared" si="6"/>
        <v>0.70316918576304244</v>
      </c>
      <c r="M34" s="30">
        <v>37003</v>
      </c>
      <c r="N34" s="30">
        <v>61530</v>
      </c>
    </row>
    <row r="35" spans="1:14" s="24" customFormat="1">
      <c r="A35" s="24" t="s">
        <v>25</v>
      </c>
      <c r="B35" s="15">
        <v>53359</v>
      </c>
      <c r="C35" s="47">
        <f>B35/J35</f>
        <v>0.59961343536841627</v>
      </c>
      <c r="D35" s="15">
        <v>20257</v>
      </c>
      <c r="E35" s="47">
        <f>D35/J35</f>
        <v>0.22763487622065648</v>
      </c>
      <c r="F35" s="15">
        <v>3423</v>
      </c>
      <c r="G35" s="47">
        <f>F35/J35</f>
        <v>3.8465428311364326E-2</v>
      </c>
      <c r="H35" s="15">
        <v>11950</v>
      </c>
      <c r="I35" s="47">
        <f>H35/J35</f>
        <v>0.13428626009956288</v>
      </c>
      <c r="J35" s="15">
        <f>B35+D35+F35+H35</f>
        <v>88989</v>
      </c>
      <c r="K35" s="42">
        <f>J35/M35</f>
        <v>2.24963976034583</v>
      </c>
      <c r="L35" s="42">
        <f>J35/N35</f>
        <v>1.5651095712124943</v>
      </c>
      <c r="M35" s="15">
        <v>39557</v>
      </c>
      <c r="N35" s="15">
        <v>56858</v>
      </c>
    </row>
    <row r="36" spans="1:14" s="24" customFormat="1">
      <c r="A36" s="24" t="s">
        <v>23</v>
      </c>
      <c r="B36" s="15">
        <v>82041</v>
      </c>
      <c r="C36" s="47">
        <f>B36/J36</f>
        <v>0.65450063422923199</v>
      </c>
      <c r="D36" s="15">
        <v>36011</v>
      </c>
      <c r="E36" s="47">
        <f>D36/J36</f>
        <v>0.28728589777341662</v>
      </c>
      <c r="F36" s="15">
        <v>0</v>
      </c>
      <c r="G36" s="47">
        <f>F36/J36</f>
        <v>0</v>
      </c>
      <c r="H36" s="15">
        <v>7297</v>
      </c>
      <c r="I36" s="47">
        <f>H36/J36</f>
        <v>5.8213467997351394E-2</v>
      </c>
      <c r="J36" s="15">
        <f>B36+D36+F36+H36</f>
        <v>125349</v>
      </c>
      <c r="K36" s="42">
        <f>J36/M36</f>
        <v>2.9217518996783367</v>
      </c>
      <c r="L36" s="42">
        <f>J36/N36</f>
        <v>2.004493555505805</v>
      </c>
      <c r="M36" s="15">
        <v>42902</v>
      </c>
      <c r="N36" s="15">
        <v>62534</v>
      </c>
    </row>
    <row r="37" spans="1:14" s="24" customFormat="1">
      <c r="A37" s="24" t="s">
        <v>29</v>
      </c>
      <c r="B37" s="15">
        <v>98842</v>
      </c>
      <c r="C37" s="47">
        <f t="shared" si="0"/>
        <v>0.47413284469153688</v>
      </c>
      <c r="D37" s="15">
        <v>45997</v>
      </c>
      <c r="E37" s="47">
        <f t="shared" si="1"/>
        <v>0.22064191798300947</v>
      </c>
      <c r="F37" s="15">
        <v>496</v>
      </c>
      <c r="G37" s="47">
        <f t="shared" si="2"/>
        <v>2.3792506319884493E-3</v>
      </c>
      <c r="H37" s="15">
        <v>63134</v>
      </c>
      <c r="I37" s="47">
        <f t="shared" si="3"/>
        <v>0.30284598669346524</v>
      </c>
      <c r="J37" s="15">
        <f t="shared" si="4"/>
        <v>208469</v>
      </c>
      <c r="K37" s="42">
        <f t="shared" si="5"/>
        <v>4.1992788655225199</v>
      </c>
      <c r="L37" s="42">
        <f t="shared" si="6"/>
        <v>1.8842441114264539</v>
      </c>
      <c r="M37" s="15">
        <v>49644</v>
      </c>
      <c r="N37" s="15">
        <v>110638</v>
      </c>
    </row>
    <row r="38" spans="1:14" s="24" customFormat="1">
      <c r="B38" s="15"/>
      <c r="C38" s="47"/>
      <c r="D38" s="15"/>
      <c r="E38" s="47"/>
      <c r="F38" s="15"/>
      <c r="G38" s="47"/>
      <c r="H38" s="15"/>
      <c r="I38" s="47"/>
      <c r="J38" s="15"/>
      <c r="K38" s="42"/>
      <c r="L38" s="42"/>
      <c r="M38" s="15"/>
      <c r="N38" s="15"/>
    </row>
    <row r="39" spans="1:14" s="24" customFormat="1">
      <c r="A39" s="26" t="s">
        <v>400</v>
      </c>
      <c r="B39" s="15"/>
      <c r="C39" s="47"/>
      <c r="D39" s="15"/>
      <c r="E39" s="47"/>
      <c r="F39" s="15"/>
      <c r="G39" s="47"/>
      <c r="H39" s="15"/>
      <c r="I39" s="47"/>
      <c r="J39" s="15"/>
      <c r="K39" s="42"/>
      <c r="L39" s="42"/>
      <c r="M39" s="15"/>
      <c r="N39" s="15"/>
    </row>
    <row r="40" spans="1:14" s="16" customFormat="1">
      <c r="A40" s="16" t="s">
        <v>33</v>
      </c>
      <c r="B40" s="30">
        <v>78366</v>
      </c>
      <c r="C40" s="28">
        <f t="shared" si="0"/>
        <v>0.61538823972860912</v>
      </c>
      <c r="D40" s="30">
        <v>36917</v>
      </c>
      <c r="E40" s="28">
        <f t="shared" si="1"/>
        <v>0.28989979896971979</v>
      </c>
      <c r="F40" s="30">
        <v>429</v>
      </c>
      <c r="G40" s="28">
        <f t="shared" si="2"/>
        <v>3.3688277421786658E-3</v>
      </c>
      <c r="H40" s="30">
        <v>11632</v>
      </c>
      <c r="I40" s="28">
        <f t="shared" si="3"/>
        <v>9.1343133559492404E-2</v>
      </c>
      <c r="J40" s="30">
        <f t="shared" si="4"/>
        <v>127344</v>
      </c>
      <c r="K40" s="31">
        <f t="shared" si="5"/>
        <v>2.0677426687883611</v>
      </c>
      <c r="L40" s="31">
        <f t="shared" si="6"/>
        <v>1.3179607128811244</v>
      </c>
      <c r="M40" s="30">
        <v>61586</v>
      </c>
      <c r="N40" s="30">
        <v>96622</v>
      </c>
    </row>
    <row r="41" spans="1:14" s="24" customFormat="1">
      <c r="A41" s="24" t="s">
        <v>32</v>
      </c>
      <c r="B41" s="15">
        <v>84402</v>
      </c>
      <c r="C41" s="47">
        <f t="shared" si="0"/>
        <v>0.53505001711612343</v>
      </c>
      <c r="D41" s="15">
        <v>48270</v>
      </c>
      <c r="E41" s="47">
        <f t="shared" si="1"/>
        <v>0.30599825035183142</v>
      </c>
      <c r="F41" s="15">
        <v>5904</v>
      </c>
      <c r="G41" s="47">
        <f t="shared" si="2"/>
        <v>3.7427256475600017E-2</v>
      </c>
      <c r="H41" s="15">
        <v>19170</v>
      </c>
      <c r="I41" s="47">
        <f t="shared" si="3"/>
        <v>0.12152447605644517</v>
      </c>
      <c r="J41" s="15">
        <f t="shared" si="4"/>
        <v>157746</v>
      </c>
      <c r="K41" s="42">
        <f t="shared" si="5"/>
        <v>2.5760757736588551</v>
      </c>
      <c r="L41" s="42">
        <f t="shared" si="6"/>
        <v>1.1915970449154718</v>
      </c>
      <c r="M41" s="15">
        <v>61235</v>
      </c>
      <c r="N41" s="15">
        <v>132382</v>
      </c>
    </row>
    <row r="42" spans="1:14" s="24" customFormat="1">
      <c r="A42" s="24" t="s">
        <v>30</v>
      </c>
      <c r="B42" s="15">
        <v>68565</v>
      </c>
      <c r="C42" s="47">
        <f t="shared" si="0"/>
        <v>0.43132950013210702</v>
      </c>
      <c r="D42" s="15">
        <v>46669</v>
      </c>
      <c r="E42" s="47">
        <f t="shared" si="1"/>
        <v>0.29358588845132799</v>
      </c>
      <c r="F42" s="15">
        <v>6184</v>
      </c>
      <c r="G42" s="47">
        <f t="shared" si="2"/>
        <v>3.8902379184962442E-2</v>
      </c>
      <c r="H42" s="15">
        <v>37544</v>
      </c>
      <c r="I42" s="47">
        <f t="shared" si="3"/>
        <v>0.23618223223160253</v>
      </c>
      <c r="J42" s="15">
        <f t="shared" si="4"/>
        <v>158962</v>
      </c>
      <c r="K42" s="42">
        <f t="shared" si="5"/>
        <v>2.8969601982796327</v>
      </c>
      <c r="L42" s="42">
        <f t="shared" si="6"/>
        <v>1.5058495874501483</v>
      </c>
      <c r="M42" s="15">
        <v>54872</v>
      </c>
      <c r="N42" s="15">
        <v>105563</v>
      </c>
    </row>
    <row r="43" spans="1:14" s="24" customFormat="1">
      <c r="A43" s="24" t="s">
        <v>31</v>
      </c>
      <c r="B43" s="15">
        <v>54586</v>
      </c>
      <c r="C43" s="47">
        <f t="shared" si="0"/>
        <v>0.68964384530833467</v>
      </c>
      <c r="D43" s="15">
        <v>18235</v>
      </c>
      <c r="E43" s="47">
        <f t="shared" si="1"/>
        <v>0.23038243357632879</v>
      </c>
      <c r="F43" s="15">
        <v>3229</v>
      </c>
      <c r="G43" s="47">
        <f t="shared" si="2"/>
        <v>4.0795441624237219E-2</v>
      </c>
      <c r="H43" s="15">
        <v>3101</v>
      </c>
      <c r="I43" s="47">
        <f t="shared" si="3"/>
        <v>3.917827949109929E-2</v>
      </c>
      <c r="J43" s="15">
        <f t="shared" si="4"/>
        <v>79151</v>
      </c>
      <c r="K43" s="42">
        <f t="shared" si="5"/>
        <v>1.3537953682482127</v>
      </c>
      <c r="L43" s="42">
        <f t="shared" si="6"/>
        <v>0.55324041714429506</v>
      </c>
      <c r="M43" s="15">
        <v>58466</v>
      </c>
      <c r="N43" s="15">
        <v>143068</v>
      </c>
    </row>
    <row r="44" spans="1:14" s="16" customFormat="1">
      <c r="A44" s="16" t="s">
        <v>35</v>
      </c>
      <c r="B44" s="30">
        <v>56892</v>
      </c>
      <c r="C44" s="28">
        <f>B44/J44</f>
        <v>0.54208670795616964</v>
      </c>
      <c r="D44" s="30">
        <v>33538</v>
      </c>
      <c r="E44" s="28">
        <f>D44/J44</f>
        <v>0.31956169604573609</v>
      </c>
      <c r="F44" s="30">
        <v>9725</v>
      </c>
      <c r="G44" s="28">
        <f>F44/J44</f>
        <v>9.2663172939494998E-2</v>
      </c>
      <c r="H44" s="30">
        <v>4795</v>
      </c>
      <c r="I44" s="28">
        <f>H44/J44</f>
        <v>4.5688423058599333E-2</v>
      </c>
      <c r="J44" s="30">
        <f>B44+D44+F44+H44</f>
        <v>104950</v>
      </c>
      <c r="K44" s="31">
        <f>J44/M44</f>
        <v>1.6664814138495005</v>
      </c>
      <c r="L44" s="31">
        <f>J44/N44</f>
        <v>0.3715886076845728</v>
      </c>
      <c r="M44" s="30">
        <v>62977</v>
      </c>
      <c r="N44" s="30">
        <v>282436</v>
      </c>
    </row>
    <row r="45" spans="1:14" s="24" customFormat="1">
      <c r="B45" s="15"/>
      <c r="C45" s="47"/>
      <c r="D45" s="15"/>
      <c r="E45" s="47"/>
      <c r="F45" s="15"/>
      <c r="G45" s="47"/>
      <c r="H45" s="15"/>
      <c r="I45" s="47"/>
      <c r="J45" s="15"/>
      <c r="K45" s="42"/>
      <c r="L45" s="42"/>
      <c r="M45" s="15"/>
      <c r="N45" s="15"/>
    </row>
    <row r="46" spans="1:14" s="24" customFormat="1">
      <c r="A46" s="26" t="s">
        <v>401</v>
      </c>
      <c r="B46" s="15"/>
      <c r="C46" s="47"/>
      <c r="D46" s="15"/>
      <c r="E46" s="47"/>
      <c r="F46" s="15"/>
      <c r="G46" s="47"/>
      <c r="H46" s="15"/>
      <c r="I46" s="47"/>
      <c r="J46" s="15"/>
      <c r="K46" s="42"/>
      <c r="L46" s="42"/>
      <c r="M46" s="15"/>
      <c r="N46" s="15"/>
    </row>
    <row r="47" spans="1:14" s="24" customFormat="1">
      <c r="A47" s="24" t="s">
        <v>34</v>
      </c>
      <c r="B47" s="15">
        <v>98969</v>
      </c>
      <c r="C47" s="47">
        <f t="shared" si="0"/>
        <v>0.58619464204272864</v>
      </c>
      <c r="D47" s="15">
        <v>47766</v>
      </c>
      <c r="E47" s="47">
        <f t="shared" si="1"/>
        <v>0.28291862372877341</v>
      </c>
      <c r="F47" s="15">
        <v>361</v>
      </c>
      <c r="G47" s="47">
        <f t="shared" si="2"/>
        <v>2.1382075779024243E-3</v>
      </c>
      <c r="H47" s="15">
        <v>21737</v>
      </c>
      <c r="I47" s="47">
        <f t="shared" si="3"/>
        <v>0.12874852665059555</v>
      </c>
      <c r="J47" s="15">
        <f t="shared" si="4"/>
        <v>168833</v>
      </c>
      <c r="K47" s="42">
        <f t="shared" si="5"/>
        <v>2.5991101942793806</v>
      </c>
      <c r="L47" s="42">
        <f t="shared" si="6"/>
        <v>1.5261740112994351</v>
      </c>
      <c r="M47" s="15">
        <v>64958</v>
      </c>
      <c r="N47" s="15">
        <v>110625</v>
      </c>
    </row>
    <row r="48" spans="1:14" s="24" customFormat="1">
      <c r="A48" s="24" t="s">
        <v>37</v>
      </c>
      <c r="B48" s="15">
        <v>123530</v>
      </c>
      <c r="C48" s="47">
        <f t="shared" si="0"/>
        <v>0.46038998792468583</v>
      </c>
      <c r="D48" s="15">
        <v>91088</v>
      </c>
      <c r="E48" s="47">
        <f t="shared" si="1"/>
        <v>0.33948031425632463</v>
      </c>
      <c r="F48" s="15">
        <v>0</v>
      </c>
      <c r="G48" s="47">
        <f t="shared" si="2"/>
        <v>0</v>
      </c>
      <c r="H48" s="15">
        <v>53698</v>
      </c>
      <c r="I48" s="47">
        <f t="shared" si="3"/>
        <v>0.20012969781898954</v>
      </c>
      <c r="J48" s="15">
        <f t="shared" si="4"/>
        <v>268316</v>
      </c>
      <c r="K48" s="42">
        <f t="shared" si="5"/>
        <v>3.5931649570131503</v>
      </c>
      <c r="L48" s="42">
        <f t="shared" si="6"/>
        <v>1.7586188815772226</v>
      </c>
      <c r="M48" s="15">
        <v>74674</v>
      </c>
      <c r="N48" s="15">
        <v>152572</v>
      </c>
    </row>
    <row r="49" spans="1:14" s="24" customFormat="1">
      <c r="A49" s="24" t="s">
        <v>39</v>
      </c>
      <c r="B49" s="15">
        <v>123162</v>
      </c>
      <c r="C49" s="47">
        <f t="shared" si="0"/>
        <v>0.62351982260652972</v>
      </c>
      <c r="D49" s="15">
        <v>51320</v>
      </c>
      <c r="E49" s="47">
        <f t="shared" si="1"/>
        <v>0.25981258258364681</v>
      </c>
      <c r="F49" s="15">
        <v>0</v>
      </c>
      <c r="G49" s="47">
        <f t="shared" si="2"/>
        <v>0</v>
      </c>
      <c r="H49" s="15">
        <v>23045</v>
      </c>
      <c r="I49" s="47">
        <f t="shared" si="3"/>
        <v>0.11666759480982347</v>
      </c>
      <c r="J49" s="15">
        <f t="shared" si="4"/>
        <v>197527</v>
      </c>
      <c r="K49" s="42">
        <f t="shared" si="5"/>
        <v>2.5271810749606582</v>
      </c>
      <c r="L49" s="42">
        <f t="shared" si="6"/>
        <v>1.2220785488022174</v>
      </c>
      <c r="M49" s="15">
        <v>78161</v>
      </c>
      <c r="N49" s="15">
        <v>161632</v>
      </c>
    </row>
    <row r="50" spans="1:14" s="16" customFormat="1">
      <c r="A50" s="16" t="s">
        <v>36</v>
      </c>
      <c r="B50" s="30">
        <v>98569</v>
      </c>
      <c r="C50" s="28">
        <f t="shared" si="0"/>
        <v>0.55438444535683551</v>
      </c>
      <c r="D50" s="30">
        <v>39443</v>
      </c>
      <c r="E50" s="28">
        <f t="shared" si="1"/>
        <v>0.22184039280310913</v>
      </c>
      <c r="F50" s="30">
        <v>3474</v>
      </c>
      <c r="G50" s="28">
        <f t="shared" si="2"/>
        <v>1.9538917541718458E-2</v>
      </c>
      <c r="H50" s="30">
        <v>36313</v>
      </c>
      <c r="I50" s="28">
        <f t="shared" si="3"/>
        <v>0.20423624429833689</v>
      </c>
      <c r="J50" s="30">
        <f t="shared" si="4"/>
        <v>177799</v>
      </c>
      <c r="K50" s="31">
        <f t="shared" si="5"/>
        <v>2.62647167442204</v>
      </c>
      <c r="L50" s="31">
        <f t="shared" si="6"/>
        <v>1.3711018230050278</v>
      </c>
      <c r="M50" s="30">
        <v>67695</v>
      </c>
      <c r="N50" s="30">
        <v>129676</v>
      </c>
    </row>
    <row r="51" spans="1:14" s="24" customFormat="1">
      <c r="A51" s="24" t="s">
        <v>38</v>
      </c>
      <c r="B51" s="15">
        <v>192866</v>
      </c>
      <c r="C51" s="47">
        <f>B51/J51</f>
        <v>0.48720267566639047</v>
      </c>
      <c r="D51" s="15">
        <v>96714</v>
      </c>
      <c r="E51" s="47">
        <f>D51/J51</f>
        <v>0.24431117757613727</v>
      </c>
      <c r="F51" s="15">
        <v>6598</v>
      </c>
      <c r="G51" s="47">
        <f>F51/J51</f>
        <v>1.6667340298688438E-2</v>
      </c>
      <c r="H51" s="15">
        <v>99686</v>
      </c>
      <c r="I51" s="47">
        <f>H51/J51</f>
        <v>0.25181880645878385</v>
      </c>
      <c r="J51" s="15">
        <f>B51+D51+F51+H51</f>
        <v>395864</v>
      </c>
      <c r="K51" s="42">
        <f>J51/M51</f>
        <v>5.4523717701504051</v>
      </c>
      <c r="L51" s="42">
        <f>J51/N51</f>
        <v>2.6648535846516324</v>
      </c>
      <c r="M51" s="15">
        <v>72604</v>
      </c>
      <c r="N51" s="15">
        <v>148550</v>
      </c>
    </row>
    <row r="52" spans="1:14" s="24" customFormat="1">
      <c r="B52" s="15"/>
      <c r="C52" s="47"/>
      <c r="D52" s="15"/>
      <c r="E52" s="47"/>
      <c r="F52" s="15"/>
      <c r="G52" s="47"/>
      <c r="H52" s="15"/>
      <c r="I52" s="47"/>
      <c r="J52" s="15"/>
      <c r="K52" s="42"/>
      <c r="L52" s="42"/>
      <c r="M52" s="15"/>
      <c r="N52" s="15"/>
    </row>
    <row r="53" spans="1:14" s="24" customFormat="1">
      <c r="A53" s="26" t="s">
        <v>402</v>
      </c>
      <c r="B53" s="15"/>
      <c r="C53" s="47"/>
      <c r="D53" s="15"/>
      <c r="E53" s="47"/>
      <c r="F53" s="15"/>
      <c r="G53" s="47"/>
      <c r="H53" s="15"/>
      <c r="I53" s="47"/>
      <c r="J53" s="15"/>
      <c r="K53" s="42"/>
      <c r="L53" s="42"/>
      <c r="M53" s="15"/>
      <c r="N53" s="15"/>
    </row>
    <row r="54" spans="1:14" s="24" customFormat="1">
      <c r="A54" s="24" t="s">
        <v>42</v>
      </c>
      <c r="B54" s="15">
        <v>68182</v>
      </c>
      <c r="C54" s="47">
        <f t="shared" si="0"/>
        <v>0.56312924832957545</v>
      </c>
      <c r="D54" s="15">
        <v>41652</v>
      </c>
      <c r="E54" s="47">
        <f t="shared" si="1"/>
        <v>0.34401248792090983</v>
      </c>
      <c r="F54" s="15">
        <v>0</v>
      </c>
      <c r="G54" s="47">
        <f t="shared" si="2"/>
        <v>0</v>
      </c>
      <c r="H54" s="15">
        <v>11243</v>
      </c>
      <c r="I54" s="47">
        <f t="shared" si="3"/>
        <v>9.2858263749514766E-2</v>
      </c>
      <c r="J54" s="15">
        <f t="shared" si="4"/>
        <v>121077</v>
      </c>
      <c r="K54" s="42">
        <f t="shared" si="5"/>
        <v>1.228896219233697</v>
      </c>
      <c r="L54" s="42">
        <f t="shared" si="6"/>
        <v>0.60121258466244265</v>
      </c>
      <c r="M54" s="15">
        <v>98525</v>
      </c>
      <c r="N54" s="15">
        <v>201388</v>
      </c>
    </row>
    <row r="55" spans="1:14" s="24" customFormat="1">
      <c r="A55" s="24" t="s">
        <v>41</v>
      </c>
      <c r="B55" s="15">
        <v>170510</v>
      </c>
      <c r="C55" s="47">
        <f t="shared" si="0"/>
        <v>0.56063918983346206</v>
      </c>
      <c r="D55" s="15">
        <v>96467</v>
      </c>
      <c r="E55" s="47">
        <f t="shared" si="1"/>
        <v>0.31718480280138756</v>
      </c>
      <c r="F55" s="15">
        <v>5957</v>
      </c>
      <c r="G55" s="47">
        <f t="shared" si="2"/>
        <v>1.9586696697190393E-2</v>
      </c>
      <c r="H55" s="15">
        <v>31201</v>
      </c>
      <c r="I55" s="47">
        <f t="shared" si="3"/>
        <v>0.10258931066795995</v>
      </c>
      <c r="J55" s="15">
        <f t="shared" si="4"/>
        <v>304135</v>
      </c>
      <c r="K55" s="42">
        <f t="shared" si="5"/>
        <v>3.2163516957666642</v>
      </c>
      <c r="L55" s="42">
        <f t="shared" si="6"/>
        <v>1.0155503910136972</v>
      </c>
      <c r="M55" s="15">
        <v>94559</v>
      </c>
      <c r="N55" s="15">
        <v>299478</v>
      </c>
    </row>
    <row r="56" spans="1:14" s="16" customFormat="1">
      <c r="A56" s="16" t="s">
        <v>40</v>
      </c>
      <c r="B56" s="30">
        <v>49987</v>
      </c>
      <c r="C56" s="28">
        <f t="shared" si="0"/>
        <v>0.55929510489510492</v>
      </c>
      <c r="D56" s="30">
        <v>29479</v>
      </c>
      <c r="E56" s="28">
        <f t="shared" si="1"/>
        <v>0.32983496503496501</v>
      </c>
      <c r="F56" s="30">
        <v>0</v>
      </c>
      <c r="G56" s="28">
        <f t="shared" si="2"/>
        <v>0</v>
      </c>
      <c r="H56" s="30">
        <v>9909</v>
      </c>
      <c r="I56" s="28">
        <f t="shared" si="3"/>
        <v>0.11086993006993007</v>
      </c>
      <c r="J56" s="30">
        <f t="shared" si="4"/>
        <v>89375</v>
      </c>
      <c r="K56" s="31">
        <f t="shared" si="5"/>
        <v>1.1165594353176338</v>
      </c>
      <c r="L56" s="31">
        <f t="shared" si="6"/>
        <v>0.77317358017215276</v>
      </c>
      <c r="M56" s="30">
        <v>80045</v>
      </c>
      <c r="N56" s="30">
        <v>115595</v>
      </c>
    </row>
    <row r="57" spans="1:14" s="24" customFormat="1">
      <c r="B57" s="15"/>
      <c r="C57" s="47"/>
      <c r="D57" s="15"/>
      <c r="E57" s="47"/>
      <c r="F57" s="15"/>
      <c r="G57" s="47"/>
      <c r="H57" s="15"/>
      <c r="I57" s="47"/>
      <c r="J57" s="15"/>
      <c r="K57" s="42"/>
      <c r="L57" s="42"/>
      <c r="M57" s="15"/>
      <c r="N57" s="15"/>
    </row>
    <row r="58" spans="1:14" s="24" customFormat="1">
      <c r="A58" s="26" t="s">
        <v>403</v>
      </c>
      <c r="B58" s="15"/>
      <c r="C58" s="47"/>
      <c r="D58" s="15"/>
      <c r="E58" s="47"/>
      <c r="F58" s="15"/>
      <c r="G58" s="47"/>
      <c r="H58" s="15"/>
      <c r="I58" s="47"/>
      <c r="J58" s="15"/>
      <c r="K58" s="42"/>
      <c r="L58" s="42"/>
      <c r="M58" s="15"/>
      <c r="N58" s="15"/>
    </row>
    <row r="59" spans="1:14" s="24" customFormat="1">
      <c r="A59" s="24" t="s">
        <v>45</v>
      </c>
      <c r="B59" s="15">
        <v>176042</v>
      </c>
      <c r="C59" s="47">
        <f t="shared" si="0"/>
        <v>0.43391840829375183</v>
      </c>
      <c r="D59" s="15">
        <v>122811</v>
      </c>
      <c r="E59" s="47">
        <f t="shared" si="1"/>
        <v>0.30271158951252519</v>
      </c>
      <c r="F59" s="15">
        <v>1312</v>
      </c>
      <c r="G59" s="47">
        <f t="shared" si="2"/>
        <v>3.233892773777862E-3</v>
      </c>
      <c r="H59" s="15">
        <v>105538</v>
      </c>
      <c r="I59" s="47">
        <f t="shared" si="3"/>
        <v>0.26013610941994514</v>
      </c>
      <c r="J59" s="15">
        <f t="shared" si="4"/>
        <v>405703</v>
      </c>
      <c r="K59" s="42">
        <f t="shared" si="5"/>
        <v>2.1629303037249894</v>
      </c>
      <c r="L59" s="42">
        <f t="shared" si="6"/>
        <v>1.0066122797354096</v>
      </c>
      <c r="M59" s="15">
        <v>187571</v>
      </c>
      <c r="N59" s="15">
        <v>403038</v>
      </c>
    </row>
    <row r="60" spans="1:14" s="24" customFormat="1">
      <c r="A60" s="24" t="s">
        <v>47</v>
      </c>
      <c r="B60" s="15">
        <v>535413</v>
      </c>
      <c r="C60" s="47">
        <f t="shared" si="0"/>
        <v>0.42948278821734476</v>
      </c>
      <c r="D60" s="15">
        <v>315925</v>
      </c>
      <c r="E60" s="47">
        <f t="shared" si="1"/>
        <v>0.25341997648089354</v>
      </c>
      <c r="F60" s="15">
        <v>47116</v>
      </c>
      <c r="G60" s="47">
        <f t="shared" si="2"/>
        <v>3.7794209422723053E-2</v>
      </c>
      <c r="H60" s="15">
        <v>348192</v>
      </c>
      <c r="I60" s="47">
        <f t="shared" si="3"/>
        <v>0.27930302587903866</v>
      </c>
      <c r="J60" s="15">
        <f t="shared" si="4"/>
        <v>1246646</v>
      </c>
      <c r="K60" s="42">
        <f t="shared" si="5"/>
        <v>5.8033740817637582</v>
      </c>
      <c r="L60" s="42">
        <f t="shared" si="6"/>
        <v>2.497327681533358</v>
      </c>
      <c r="M60" s="15">
        <v>214814</v>
      </c>
      <c r="N60" s="15">
        <v>499192</v>
      </c>
    </row>
    <row r="61" spans="1:14" s="24" customFormat="1">
      <c r="A61" s="24" t="s">
        <v>46</v>
      </c>
      <c r="B61" s="15">
        <v>277763</v>
      </c>
      <c r="C61" s="47">
        <f>B61/J61</f>
        <v>0.387838024638954</v>
      </c>
      <c r="D61" s="15">
        <v>188095</v>
      </c>
      <c r="E61" s="47">
        <f>D61/J61</f>
        <v>0.26263538788270596</v>
      </c>
      <c r="F61" s="15">
        <v>82183</v>
      </c>
      <c r="G61" s="47">
        <f>F61/J61</f>
        <v>0.11475139733838977</v>
      </c>
      <c r="H61" s="15">
        <v>168142</v>
      </c>
      <c r="I61" s="47">
        <f>H61/J61</f>
        <v>0.23477519013995027</v>
      </c>
      <c r="J61" s="15">
        <f>B61+D61+F61+H61</f>
        <v>716183</v>
      </c>
      <c r="K61" s="42">
        <f>J61/M61</f>
        <v>4.1439780124403294</v>
      </c>
      <c r="L61" s="42">
        <f>J61/N61</f>
        <v>2.6209807868252515</v>
      </c>
      <c r="M61" s="15">
        <v>172825</v>
      </c>
      <c r="N61" s="15">
        <v>273250</v>
      </c>
    </row>
    <row r="62" spans="1:14" s="16" customFormat="1">
      <c r="A62" s="16" t="s">
        <v>48</v>
      </c>
      <c r="B62" s="30">
        <v>186421</v>
      </c>
      <c r="C62" s="28">
        <f t="shared" si="0"/>
        <v>0.47600456545219172</v>
      </c>
      <c r="D62" s="30">
        <v>143266</v>
      </c>
      <c r="E62" s="28">
        <f t="shared" si="1"/>
        <v>0.36581324032203288</v>
      </c>
      <c r="F62" s="30">
        <v>0</v>
      </c>
      <c r="G62" s="28">
        <f t="shared" si="2"/>
        <v>0</v>
      </c>
      <c r="H62" s="30">
        <v>61950</v>
      </c>
      <c r="I62" s="28">
        <f t="shared" si="3"/>
        <v>0.1581821942257754</v>
      </c>
      <c r="J62" s="30">
        <f t="shared" si="4"/>
        <v>391637</v>
      </c>
      <c r="K62" s="31">
        <f t="shared" si="5"/>
        <v>1.5615510366826155</v>
      </c>
      <c r="L62" s="31">
        <f t="shared" si="6"/>
        <v>0.72960022951546533</v>
      </c>
      <c r="M62" s="30">
        <v>250800</v>
      </c>
      <c r="N62" s="30">
        <v>536783</v>
      </c>
    </row>
    <row r="63" spans="1:14" s="24" customFormat="1">
      <c r="A63" s="24" t="s">
        <v>44</v>
      </c>
      <c r="B63" s="15">
        <v>340175</v>
      </c>
      <c r="C63" s="47">
        <f t="shared" si="0"/>
        <v>0.47233210636445555</v>
      </c>
      <c r="D63" s="15">
        <v>195935</v>
      </c>
      <c r="E63" s="47">
        <f t="shared" si="1"/>
        <v>0.27205523998094983</v>
      </c>
      <c r="F63" s="15">
        <v>17697</v>
      </c>
      <c r="G63" s="47">
        <f t="shared" si="2"/>
        <v>2.4572238660488778E-2</v>
      </c>
      <c r="H63" s="15">
        <v>166396</v>
      </c>
      <c r="I63" s="47">
        <f t="shared" si="3"/>
        <v>0.23104041499410582</v>
      </c>
      <c r="J63" s="15">
        <f t="shared" si="4"/>
        <v>720203</v>
      </c>
      <c r="K63" s="42">
        <f t="shared" si="5"/>
        <v>4.7833678701416007</v>
      </c>
      <c r="L63" s="42">
        <f t="shared" si="6"/>
        <v>2.5812987441220323</v>
      </c>
      <c r="M63" s="15">
        <v>150564</v>
      </c>
      <c r="N63" s="15">
        <v>279008</v>
      </c>
    </row>
    <row r="64" spans="1:14" s="24" customFormat="1">
      <c r="A64" s="24" t="s">
        <v>43</v>
      </c>
      <c r="B64" s="15">
        <v>156368</v>
      </c>
      <c r="C64" s="47">
        <f t="shared" si="0"/>
        <v>0.54068782373565882</v>
      </c>
      <c r="D64" s="15">
        <v>60441</v>
      </c>
      <c r="E64" s="47">
        <f t="shared" si="1"/>
        <v>0.20899233062012018</v>
      </c>
      <c r="F64" s="15">
        <v>39</v>
      </c>
      <c r="G64" s="47">
        <f t="shared" si="2"/>
        <v>1.3485383918506789E-4</v>
      </c>
      <c r="H64" s="15">
        <v>72354</v>
      </c>
      <c r="I64" s="47">
        <f t="shared" si="3"/>
        <v>0.25018499180503595</v>
      </c>
      <c r="J64" s="15">
        <f t="shared" si="4"/>
        <v>289202</v>
      </c>
      <c r="K64" s="42">
        <f t="shared" si="5"/>
        <v>2.8890442843870812</v>
      </c>
      <c r="L64" s="42">
        <f t="shared" si="6"/>
        <v>1.6623575193566744</v>
      </c>
      <c r="M64" s="15">
        <v>100103</v>
      </c>
      <c r="N64" s="15">
        <v>173971</v>
      </c>
    </row>
    <row r="65" spans="1:14" s="24" customFormat="1">
      <c r="B65" s="15"/>
      <c r="C65" s="47"/>
      <c r="D65" s="15"/>
      <c r="E65" s="47"/>
      <c r="F65" s="15"/>
      <c r="G65" s="47"/>
      <c r="H65" s="15"/>
      <c r="I65" s="47"/>
      <c r="J65" s="15"/>
      <c r="K65" s="42"/>
      <c r="L65" s="42"/>
    </row>
    <row r="66" spans="1:14" s="24" customFormat="1">
      <c r="A66" s="26" t="s">
        <v>49</v>
      </c>
      <c r="B66" s="15"/>
      <c r="C66" s="47"/>
      <c r="D66" s="15"/>
      <c r="E66" s="47"/>
      <c r="F66" s="15"/>
      <c r="G66" s="47"/>
      <c r="H66" s="15"/>
      <c r="I66" s="47"/>
      <c r="J66" s="15"/>
      <c r="K66" s="42"/>
      <c r="L66" s="42"/>
    </row>
    <row r="67" spans="1:14" s="24" customFormat="1">
      <c r="A67" s="24" t="s">
        <v>50</v>
      </c>
      <c r="B67" s="15">
        <v>14504</v>
      </c>
      <c r="C67" s="47">
        <f t="shared" si="0"/>
        <v>0.69613630909527235</v>
      </c>
      <c r="D67" s="15">
        <v>2413</v>
      </c>
      <c r="E67" s="47">
        <f t="shared" si="1"/>
        <v>0.11581473482121431</v>
      </c>
      <c r="F67" s="15">
        <v>1052</v>
      </c>
      <c r="G67" s="47">
        <f t="shared" si="2"/>
        <v>5.0491960643148551E-2</v>
      </c>
      <c r="H67" s="15">
        <v>2866</v>
      </c>
      <c r="I67" s="47">
        <f t="shared" si="3"/>
        <v>0.13755699544036476</v>
      </c>
      <c r="J67" s="15">
        <f t="shared" si="4"/>
        <v>20835</v>
      </c>
      <c r="K67" s="42">
        <f t="shared" si="5"/>
        <v>5.7491721854304636</v>
      </c>
      <c r="L67" s="42">
        <f t="shared" si="6"/>
        <v>1.4051119503641758</v>
      </c>
      <c r="M67" s="15">
        <v>3624</v>
      </c>
      <c r="N67" s="15">
        <v>14828</v>
      </c>
    </row>
    <row r="68" spans="1:14" s="16" customFormat="1">
      <c r="A68" s="16" t="s">
        <v>51</v>
      </c>
      <c r="B68" s="30">
        <v>57912</v>
      </c>
      <c r="C68" s="28">
        <f t="shared" si="0"/>
        <v>0.60543840757738909</v>
      </c>
      <c r="D68" s="30">
        <v>26968</v>
      </c>
      <c r="E68" s="28">
        <f t="shared" si="1"/>
        <v>0.28193574691854933</v>
      </c>
      <c r="F68" s="30">
        <v>268</v>
      </c>
      <c r="G68" s="28">
        <f t="shared" si="2"/>
        <v>2.8017939845064975E-3</v>
      </c>
      <c r="H68" s="30">
        <v>10505</v>
      </c>
      <c r="I68" s="28">
        <f t="shared" si="3"/>
        <v>0.10982405151955506</v>
      </c>
      <c r="J68" s="30">
        <f t="shared" si="4"/>
        <v>95653</v>
      </c>
      <c r="K68" s="31">
        <f t="shared" si="5"/>
        <v>5.7017763471626131</v>
      </c>
      <c r="L68" s="31">
        <f t="shared" si="6"/>
        <v>2.0008576329331045</v>
      </c>
      <c r="M68" s="30">
        <v>16776</v>
      </c>
      <c r="N68" s="30">
        <v>47806</v>
      </c>
    </row>
    <row r="69" spans="1:14" s="24" customFormat="1">
      <c r="B69" s="15"/>
      <c r="C69" s="47"/>
      <c r="D69" s="15"/>
      <c r="E69" s="47"/>
      <c r="F69" s="15"/>
      <c r="G69" s="47"/>
      <c r="H69" s="15"/>
      <c r="I69" s="47"/>
      <c r="J69" s="15"/>
      <c r="K69" s="42"/>
      <c r="L69" s="42"/>
    </row>
    <row r="70" spans="1:14" s="24" customFormat="1">
      <c r="A70" s="26" t="s">
        <v>52</v>
      </c>
      <c r="B70" s="43">
        <f>SUM(B6:B69)</f>
        <v>4252636</v>
      </c>
      <c r="C70" s="48">
        <f t="shared" si="0"/>
        <v>0.50585235507332571</v>
      </c>
      <c r="D70" s="43">
        <f>SUM(D6:D69)</f>
        <v>2291887</v>
      </c>
      <c r="E70" s="48">
        <f t="shared" si="1"/>
        <v>0.272620660811774</v>
      </c>
      <c r="F70" s="43">
        <f>SUM(F6:F69)</f>
        <v>268742</v>
      </c>
      <c r="G70" s="48">
        <f t="shared" si="2"/>
        <v>3.1966943234058992E-2</v>
      </c>
      <c r="H70" s="43">
        <f>SUM(H6:H69)</f>
        <v>1593607</v>
      </c>
      <c r="I70" s="48">
        <f t="shared" si="3"/>
        <v>0.1895600408808413</v>
      </c>
      <c r="J70" s="43">
        <f t="shared" si="4"/>
        <v>8406872</v>
      </c>
      <c r="K70" s="44">
        <f t="shared" si="5"/>
        <v>2.9553190576863719</v>
      </c>
      <c r="L70" s="44">
        <f t="shared" si="6"/>
        <v>1.4070438958520612</v>
      </c>
      <c r="M70" s="43">
        <f>SUM(M6:M69)</f>
        <v>2844658</v>
      </c>
      <c r="N70" s="15">
        <v>5974847</v>
      </c>
    </row>
  </sheetData>
  <phoneticPr fontId="0" type="noConversion"/>
  <printOptions gridLines="1"/>
  <pageMargins left="1" right="0.75" top="0.5" bottom="0.5" header="0.5" footer="0.25"/>
  <pageSetup scale="58" orientation="landscape" horizontalDpi="4294967292" verticalDpi="0" r:id="rId1"/>
  <headerFooter alignWithMargins="0">
    <oddFooter>&amp;C&amp;11Mississippi Public Library Statistics, FY99 and FY00, Circulation 2000, Page 11</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dimension ref="A1:J253"/>
  <sheetViews>
    <sheetView tabSelected="1" topLeftCell="A100" zoomScaleNormal="100" workbookViewId="0">
      <selection activeCell="A57" sqref="A57"/>
    </sheetView>
  </sheetViews>
  <sheetFormatPr defaultRowHeight="12.75"/>
  <cols>
    <col min="1" max="1" width="50.42578125" customWidth="1"/>
    <col min="2" max="2" width="46.42578125" bestFit="1" customWidth="1"/>
    <col min="3" max="3" width="11.5703125" customWidth="1"/>
    <col min="4" max="4" width="13.42578125" bestFit="1" customWidth="1"/>
  </cols>
  <sheetData>
    <row r="1" spans="1:7" s="20" customFormat="1" ht="15.75">
      <c r="A1" s="21" t="s">
        <v>393</v>
      </c>
      <c r="B1" s="51"/>
      <c r="C1" s="21"/>
      <c r="D1" s="21"/>
      <c r="E1" s="21"/>
      <c r="F1" s="21"/>
      <c r="G1" s="21"/>
    </row>
    <row r="2" spans="1:7" ht="15">
      <c r="A2" s="32"/>
      <c r="B2" s="32"/>
      <c r="C2" s="32"/>
      <c r="D2" s="20" t="s">
        <v>396</v>
      </c>
      <c r="E2" s="21" t="s">
        <v>410</v>
      </c>
      <c r="F2" s="22"/>
      <c r="G2" s="22"/>
    </row>
    <row r="3" spans="1:7" ht="15">
      <c r="A3" s="20" t="s">
        <v>129</v>
      </c>
      <c r="B3" s="20" t="s">
        <v>130</v>
      </c>
      <c r="C3" s="23" t="s">
        <v>54</v>
      </c>
      <c r="D3" s="33" t="s">
        <v>397</v>
      </c>
      <c r="E3" s="20">
        <v>1998</v>
      </c>
      <c r="F3" s="20">
        <v>1999</v>
      </c>
      <c r="G3" s="20">
        <v>2000</v>
      </c>
    </row>
    <row r="4" spans="1:7">
      <c r="A4" s="1"/>
      <c r="B4" s="1"/>
      <c r="C4" s="17"/>
      <c r="D4" s="25"/>
      <c r="E4" s="1"/>
      <c r="F4" s="1"/>
      <c r="G4" s="1"/>
    </row>
    <row r="5" spans="1:7" s="16" customFormat="1">
      <c r="A5" s="16" t="s">
        <v>144</v>
      </c>
      <c r="B5" s="16" t="s">
        <v>45</v>
      </c>
      <c r="C5" s="30">
        <v>132</v>
      </c>
      <c r="D5" s="16">
        <v>12</v>
      </c>
      <c r="E5" s="30">
        <v>1882</v>
      </c>
      <c r="F5" s="30">
        <v>1036</v>
      </c>
      <c r="G5" s="30">
        <v>1468</v>
      </c>
    </row>
    <row r="6" spans="1:7" s="24" customFormat="1">
      <c r="A6" s="24" t="s">
        <v>199</v>
      </c>
      <c r="B6" s="24" t="s">
        <v>200</v>
      </c>
      <c r="C6" s="15">
        <v>206</v>
      </c>
      <c r="D6" s="24">
        <v>44</v>
      </c>
      <c r="E6" s="15">
        <v>4041</v>
      </c>
      <c r="F6" s="15">
        <v>4010</v>
      </c>
      <c r="G6" s="15">
        <v>4121</v>
      </c>
    </row>
    <row r="7" spans="1:7" s="24" customFormat="1">
      <c r="A7" s="24" t="s">
        <v>206</v>
      </c>
      <c r="B7" s="24" t="s">
        <v>41</v>
      </c>
      <c r="C7" s="15">
        <v>220</v>
      </c>
      <c r="D7" s="24">
        <v>18</v>
      </c>
      <c r="E7" s="15">
        <v>4049</v>
      </c>
      <c r="F7" s="15">
        <v>4600</v>
      </c>
      <c r="G7" s="15">
        <v>7883</v>
      </c>
    </row>
    <row r="8" spans="1:7" s="24" customFormat="1">
      <c r="A8" s="24" t="s">
        <v>155</v>
      </c>
      <c r="B8" s="24" t="s">
        <v>45</v>
      </c>
      <c r="C8" s="15">
        <v>233</v>
      </c>
      <c r="D8" s="24">
        <v>20</v>
      </c>
      <c r="E8" s="15">
        <v>3220</v>
      </c>
      <c r="F8" s="15">
        <v>1508</v>
      </c>
      <c r="G8" s="15">
        <v>1795</v>
      </c>
    </row>
    <row r="9" spans="1:7" s="16" customFormat="1">
      <c r="A9" s="16" t="s">
        <v>179</v>
      </c>
      <c r="B9" s="16" t="s">
        <v>19</v>
      </c>
      <c r="C9" s="30">
        <v>245</v>
      </c>
      <c r="D9" s="16">
        <v>20</v>
      </c>
      <c r="E9" s="30">
        <v>3176</v>
      </c>
      <c r="F9" s="30">
        <v>2513</v>
      </c>
      <c r="G9" s="30">
        <v>5066</v>
      </c>
    </row>
    <row r="10" spans="1:7" s="24" customFormat="1">
      <c r="A10" s="24" t="s">
        <v>135</v>
      </c>
      <c r="B10" s="24" t="s">
        <v>43</v>
      </c>
      <c r="C10" s="15">
        <v>248</v>
      </c>
      <c r="D10" s="24">
        <v>32.5</v>
      </c>
      <c r="E10" s="24">
        <v>523</v>
      </c>
      <c r="F10" s="24">
        <v>421</v>
      </c>
      <c r="G10" s="15">
        <v>515</v>
      </c>
    </row>
    <row r="11" spans="1:7" s="24" customFormat="1">
      <c r="A11" s="24" t="s">
        <v>151</v>
      </c>
      <c r="B11" s="24" t="s">
        <v>45</v>
      </c>
      <c r="C11" s="15">
        <v>285</v>
      </c>
      <c r="D11" s="24">
        <v>9</v>
      </c>
      <c r="E11" s="15">
        <v>1685</v>
      </c>
      <c r="F11" s="15">
        <v>1310</v>
      </c>
      <c r="G11" s="15">
        <v>1519</v>
      </c>
    </row>
    <row r="12" spans="1:7" s="24" customFormat="1">
      <c r="A12" s="24" t="s">
        <v>242</v>
      </c>
      <c r="B12" s="24" t="s">
        <v>243</v>
      </c>
      <c r="C12" s="15">
        <v>315</v>
      </c>
      <c r="D12" s="24">
        <v>37.5</v>
      </c>
      <c r="E12" s="15">
        <v>9859</v>
      </c>
      <c r="F12" s="15">
        <v>8587</v>
      </c>
      <c r="G12" s="15">
        <v>8651</v>
      </c>
    </row>
    <row r="13" spans="1:7" s="16" customFormat="1">
      <c r="A13" s="16" t="s">
        <v>197</v>
      </c>
      <c r="B13" s="16" t="s">
        <v>43</v>
      </c>
      <c r="C13" s="30">
        <v>316</v>
      </c>
      <c r="D13" s="16">
        <v>17</v>
      </c>
      <c r="E13" s="30">
        <v>5219</v>
      </c>
      <c r="F13" s="30">
        <v>3936</v>
      </c>
      <c r="G13" s="30">
        <v>4028</v>
      </c>
    </row>
    <row r="14" spans="1:7" s="24" customFormat="1">
      <c r="A14" s="24" t="s">
        <v>239</v>
      </c>
      <c r="B14" s="24" t="s">
        <v>43</v>
      </c>
      <c r="C14" s="15">
        <v>330</v>
      </c>
      <c r="D14" s="24">
        <v>15</v>
      </c>
      <c r="E14" s="15">
        <v>8879</v>
      </c>
      <c r="F14" s="15">
        <v>7917</v>
      </c>
      <c r="G14" s="15">
        <v>7946</v>
      </c>
    </row>
    <row r="15" spans="1:7" s="24" customFormat="1">
      <c r="A15" s="24" t="s">
        <v>221</v>
      </c>
      <c r="B15" s="24" t="s">
        <v>31</v>
      </c>
      <c r="C15" s="15">
        <v>335</v>
      </c>
      <c r="D15" s="24">
        <v>20</v>
      </c>
      <c r="E15" s="15">
        <v>6314</v>
      </c>
      <c r="F15" s="15">
        <v>5816</v>
      </c>
      <c r="G15" s="15">
        <v>6684</v>
      </c>
    </row>
    <row r="16" spans="1:7" s="24" customFormat="1">
      <c r="A16" s="24" t="s">
        <v>184</v>
      </c>
      <c r="B16" s="24" t="s">
        <v>19</v>
      </c>
      <c r="C16" s="15">
        <v>339</v>
      </c>
      <c r="D16" s="24">
        <v>9</v>
      </c>
      <c r="E16" s="15">
        <v>1329</v>
      </c>
      <c r="F16" s="15">
        <v>2795</v>
      </c>
      <c r="G16" s="15">
        <v>1888</v>
      </c>
    </row>
    <row r="17" spans="1:7" s="16" customFormat="1">
      <c r="A17" s="16" t="s">
        <v>162</v>
      </c>
      <c r="B17" s="16" t="s">
        <v>45</v>
      </c>
      <c r="C17" s="30">
        <v>354</v>
      </c>
      <c r="D17" s="16">
        <v>14</v>
      </c>
      <c r="E17" s="30">
        <v>9447</v>
      </c>
      <c r="F17" s="30">
        <v>1899</v>
      </c>
      <c r="G17" s="30">
        <v>1899</v>
      </c>
    </row>
    <row r="18" spans="1:7" s="24" customFormat="1">
      <c r="A18" s="24" t="s">
        <v>188</v>
      </c>
      <c r="B18" s="24" t="s">
        <v>36</v>
      </c>
      <c r="C18" s="15">
        <v>360</v>
      </c>
      <c r="D18" s="24">
        <v>14</v>
      </c>
      <c r="E18" s="15">
        <v>3208</v>
      </c>
      <c r="F18" s="15">
        <v>3123</v>
      </c>
      <c r="G18" s="15">
        <v>3301</v>
      </c>
    </row>
    <row r="19" spans="1:7" s="24" customFormat="1">
      <c r="A19" s="24" t="s">
        <v>160</v>
      </c>
      <c r="B19" s="24" t="s">
        <v>45</v>
      </c>
      <c r="C19" s="15">
        <v>394</v>
      </c>
      <c r="D19" s="24">
        <v>10.5</v>
      </c>
      <c r="E19" s="15">
        <v>2541</v>
      </c>
      <c r="F19" s="15">
        <v>1668</v>
      </c>
      <c r="G19" s="15">
        <v>1949</v>
      </c>
    </row>
    <row r="20" spans="1:7" s="24" customFormat="1">
      <c r="A20" s="24" t="s">
        <v>194</v>
      </c>
      <c r="B20" s="24" t="s">
        <v>9</v>
      </c>
      <c r="C20" s="15">
        <v>407</v>
      </c>
      <c r="D20" s="24">
        <v>28</v>
      </c>
      <c r="E20" s="15">
        <v>4335</v>
      </c>
      <c r="F20" s="15">
        <v>3841</v>
      </c>
      <c r="G20" s="15">
        <v>2208</v>
      </c>
    </row>
    <row r="21" spans="1:7" s="16" customFormat="1">
      <c r="A21" s="16" t="s">
        <v>255</v>
      </c>
      <c r="B21" s="16" t="s">
        <v>256</v>
      </c>
      <c r="C21" s="30">
        <v>407</v>
      </c>
      <c r="D21" s="16">
        <v>18</v>
      </c>
      <c r="E21" s="30">
        <v>8843</v>
      </c>
      <c r="F21" s="30">
        <v>10693</v>
      </c>
      <c r="G21" s="30">
        <v>8201</v>
      </c>
    </row>
    <row r="22" spans="1:7" s="24" customFormat="1">
      <c r="A22" s="24" t="s">
        <v>163</v>
      </c>
      <c r="B22" s="24" t="s">
        <v>45</v>
      </c>
      <c r="C22" s="15">
        <v>408</v>
      </c>
      <c r="D22" s="24">
        <v>9</v>
      </c>
      <c r="E22" s="15">
        <v>2897</v>
      </c>
      <c r="F22" s="15">
        <v>1903</v>
      </c>
      <c r="G22" s="15">
        <v>2043</v>
      </c>
    </row>
    <row r="23" spans="1:7" s="24" customFormat="1">
      <c r="A23" s="24" t="s">
        <v>292</v>
      </c>
      <c r="B23" s="24" t="s">
        <v>4</v>
      </c>
      <c r="C23" s="15">
        <v>408</v>
      </c>
      <c r="D23" s="24">
        <v>40</v>
      </c>
      <c r="E23" s="15">
        <v>18236</v>
      </c>
      <c r="F23" s="15">
        <v>18089</v>
      </c>
      <c r="G23" s="15">
        <v>11215</v>
      </c>
    </row>
    <row r="24" spans="1:7" s="24" customFormat="1">
      <c r="A24" s="24" t="s">
        <v>237</v>
      </c>
      <c r="B24" s="24" t="s">
        <v>30</v>
      </c>
      <c r="C24" s="15">
        <v>447</v>
      </c>
      <c r="D24" s="24">
        <v>29.5</v>
      </c>
      <c r="E24" s="15">
        <v>7703</v>
      </c>
      <c r="F24" s="15">
        <v>7743</v>
      </c>
      <c r="G24" s="15">
        <v>8045</v>
      </c>
    </row>
    <row r="25" spans="1:7" s="16" customFormat="1">
      <c r="A25" s="16" t="s">
        <v>249</v>
      </c>
      <c r="B25" s="16" t="s">
        <v>19</v>
      </c>
      <c r="C25" s="30">
        <v>474</v>
      </c>
      <c r="D25" s="16">
        <v>25</v>
      </c>
      <c r="E25" s="30">
        <v>10142</v>
      </c>
      <c r="F25" s="30">
        <v>9271</v>
      </c>
      <c r="G25" s="30">
        <v>8819</v>
      </c>
    </row>
    <row r="26" spans="1:7" s="24" customFormat="1">
      <c r="A26" s="24" t="s">
        <v>187</v>
      </c>
      <c r="B26" s="24" t="s">
        <v>36</v>
      </c>
      <c r="C26" s="15">
        <v>481</v>
      </c>
      <c r="D26" s="24">
        <v>16</v>
      </c>
      <c r="E26" s="15">
        <v>3248</v>
      </c>
      <c r="F26" s="15">
        <v>2999</v>
      </c>
      <c r="G26" s="15">
        <v>2384</v>
      </c>
    </row>
    <row r="27" spans="1:7" s="24" customFormat="1">
      <c r="A27" s="24" t="s">
        <v>254</v>
      </c>
      <c r="B27" s="24" t="s">
        <v>41</v>
      </c>
      <c r="C27" s="15">
        <v>488</v>
      </c>
      <c r="D27" s="24">
        <v>29</v>
      </c>
      <c r="E27" s="15">
        <v>10029</v>
      </c>
      <c r="F27" s="15">
        <v>10613</v>
      </c>
      <c r="G27" s="15">
        <v>10210</v>
      </c>
    </row>
    <row r="28" spans="1:7" s="24" customFormat="1">
      <c r="A28" s="24" t="s">
        <v>185</v>
      </c>
      <c r="B28" s="24" t="s">
        <v>186</v>
      </c>
      <c r="C28" s="15">
        <v>494</v>
      </c>
      <c r="D28" s="24">
        <v>9</v>
      </c>
      <c r="E28" s="15">
        <v>2885</v>
      </c>
      <c r="F28" s="15">
        <v>2938</v>
      </c>
      <c r="G28" s="15">
        <v>2264</v>
      </c>
    </row>
    <row r="29" spans="1:7" s="16" customFormat="1">
      <c r="A29" s="16" t="s">
        <v>136</v>
      </c>
      <c r="B29" s="16" t="s">
        <v>33</v>
      </c>
      <c r="C29" s="30">
        <v>498</v>
      </c>
      <c r="D29" s="16">
        <v>12</v>
      </c>
      <c r="E29" s="16">
        <v>584</v>
      </c>
      <c r="F29" s="16">
        <v>486</v>
      </c>
      <c r="G29" s="30">
        <v>335</v>
      </c>
    </row>
    <row r="30" spans="1:7" s="24" customFormat="1">
      <c r="A30" s="24" t="s">
        <v>320</v>
      </c>
      <c r="B30" s="24" t="s">
        <v>30</v>
      </c>
      <c r="C30" s="15">
        <v>519</v>
      </c>
      <c r="D30" s="24">
        <v>48</v>
      </c>
      <c r="E30" s="15">
        <v>26863</v>
      </c>
      <c r="F30" s="15">
        <v>33426</v>
      </c>
      <c r="G30" s="15">
        <v>39932</v>
      </c>
    </row>
    <row r="31" spans="1:7" s="24" customFormat="1">
      <c r="A31" s="24" t="s">
        <v>131</v>
      </c>
      <c r="B31" s="24" t="s">
        <v>132</v>
      </c>
      <c r="C31" s="15">
        <v>529</v>
      </c>
      <c r="D31" s="24">
        <v>15</v>
      </c>
      <c r="E31" s="15">
        <v>1456</v>
      </c>
      <c r="F31" s="24">
        <v>375</v>
      </c>
      <c r="G31" s="15">
        <v>323</v>
      </c>
    </row>
    <row r="32" spans="1:7" s="24" customFormat="1">
      <c r="A32" s="24" t="s">
        <v>201</v>
      </c>
      <c r="B32" s="24" t="s">
        <v>32</v>
      </c>
      <c r="C32" s="15">
        <v>548</v>
      </c>
      <c r="D32" s="24">
        <v>16</v>
      </c>
      <c r="E32" s="15">
        <v>4024</v>
      </c>
      <c r="F32" s="15">
        <v>4121</v>
      </c>
      <c r="G32" s="15">
        <v>3999</v>
      </c>
    </row>
    <row r="33" spans="1:7" s="16" customFormat="1">
      <c r="A33" s="16" t="s">
        <v>158</v>
      </c>
      <c r="B33" s="16" t="s">
        <v>134</v>
      </c>
      <c r="C33" s="30">
        <v>553</v>
      </c>
      <c r="D33" s="16">
        <v>20</v>
      </c>
      <c r="E33" s="30">
        <v>4615</v>
      </c>
      <c r="F33" s="30">
        <v>1627</v>
      </c>
      <c r="G33" s="30">
        <v>2266</v>
      </c>
    </row>
    <row r="34" spans="1:7" s="24" customFormat="1">
      <c r="A34" s="24" t="s">
        <v>159</v>
      </c>
      <c r="B34" s="24" t="s">
        <v>31</v>
      </c>
      <c r="C34" s="15">
        <v>555</v>
      </c>
      <c r="D34" s="24">
        <v>12</v>
      </c>
      <c r="E34" s="15">
        <v>4798</v>
      </c>
      <c r="F34" s="15">
        <v>1654</v>
      </c>
      <c r="G34" s="15">
        <v>1151</v>
      </c>
    </row>
    <row r="35" spans="1:7" s="24" customFormat="1">
      <c r="A35" s="24" t="s">
        <v>177</v>
      </c>
      <c r="B35" s="24" t="s">
        <v>7</v>
      </c>
      <c r="C35" s="15">
        <v>562</v>
      </c>
      <c r="D35" s="24">
        <v>15</v>
      </c>
      <c r="E35" s="15">
        <v>2910</v>
      </c>
      <c r="F35" s="15">
        <v>2462</v>
      </c>
      <c r="G35" s="15">
        <v>3181</v>
      </c>
    </row>
    <row r="36" spans="1:7" s="24" customFormat="1">
      <c r="A36" s="24" t="s">
        <v>170</v>
      </c>
      <c r="B36" s="24" t="s">
        <v>171</v>
      </c>
      <c r="C36" s="15">
        <v>563</v>
      </c>
      <c r="D36" s="24">
        <v>20</v>
      </c>
      <c r="E36" s="15">
        <v>1081</v>
      </c>
      <c r="F36" s="15">
        <v>2132</v>
      </c>
      <c r="G36" s="15">
        <v>984</v>
      </c>
    </row>
    <row r="37" spans="1:7" s="16" customFormat="1">
      <c r="A37" s="16" t="s">
        <v>287</v>
      </c>
      <c r="B37" s="16" t="s">
        <v>2</v>
      </c>
      <c r="C37" s="30">
        <v>565</v>
      </c>
      <c r="D37" s="16">
        <v>42.5</v>
      </c>
      <c r="E37" s="30">
        <v>17710</v>
      </c>
      <c r="F37" s="30">
        <v>17248</v>
      </c>
      <c r="G37" s="30">
        <v>16125</v>
      </c>
    </row>
    <row r="38" spans="1:7" s="24" customFormat="1">
      <c r="A38" s="24" t="s">
        <v>411</v>
      </c>
      <c r="B38" s="24" t="s">
        <v>2</v>
      </c>
      <c r="C38" s="15">
        <v>577</v>
      </c>
      <c r="D38" s="24">
        <v>45.5</v>
      </c>
      <c r="E38" s="15">
        <v>55835</v>
      </c>
      <c r="F38" s="15">
        <v>59129</v>
      </c>
      <c r="G38" s="15">
        <v>38890</v>
      </c>
    </row>
    <row r="39" spans="1:7" s="24" customFormat="1">
      <c r="A39" s="24" t="s">
        <v>207</v>
      </c>
      <c r="B39" s="24" t="s">
        <v>208</v>
      </c>
      <c r="C39" s="15">
        <v>586</v>
      </c>
      <c r="D39" s="24">
        <v>24</v>
      </c>
      <c r="E39" s="15">
        <v>4095</v>
      </c>
      <c r="F39" s="15">
        <v>4723</v>
      </c>
      <c r="G39" s="15">
        <v>3545</v>
      </c>
    </row>
    <row r="40" spans="1:7" s="24" customFormat="1">
      <c r="A40" s="24" t="s">
        <v>218</v>
      </c>
      <c r="B40" s="24" t="s">
        <v>9</v>
      </c>
      <c r="C40" s="15">
        <v>587</v>
      </c>
      <c r="D40" s="24">
        <v>28</v>
      </c>
      <c r="E40" s="15">
        <v>5524</v>
      </c>
      <c r="F40" s="15">
        <v>5598</v>
      </c>
      <c r="G40" s="15">
        <v>4218</v>
      </c>
    </row>
    <row r="41" spans="1:7" s="16" customFormat="1">
      <c r="A41" s="16" t="s">
        <v>173</v>
      </c>
      <c r="B41" s="16" t="s">
        <v>31</v>
      </c>
      <c r="C41" s="30">
        <v>603</v>
      </c>
      <c r="D41" s="16">
        <v>12</v>
      </c>
      <c r="E41" s="30">
        <v>2361</v>
      </c>
      <c r="F41" s="30">
        <v>2151</v>
      </c>
      <c r="G41" s="30">
        <v>2599</v>
      </c>
    </row>
    <row r="42" spans="1:7" s="24" customFormat="1">
      <c r="A42" s="24" t="s">
        <v>148</v>
      </c>
      <c r="B42" s="24" t="s">
        <v>149</v>
      </c>
      <c r="C42" s="15">
        <v>611</v>
      </c>
      <c r="D42" s="24">
        <v>8</v>
      </c>
      <c r="E42" s="15">
        <v>1312</v>
      </c>
      <c r="F42" s="15">
        <v>1221</v>
      </c>
      <c r="G42" s="15">
        <v>1095</v>
      </c>
    </row>
    <row r="43" spans="1:7" s="24" customFormat="1">
      <c r="A43" s="24" t="s">
        <v>180</v>
      </c>
      <c r="B43" s="24" t="s">
        <v>154</v>
      </c>
      <c r="C43" s="15">
        <v>629</v>
      </c>
      <c r="D43" s="24">
        <v>20</v>
      </c>
      <c r="E43" s="15">
        <v>1672</v>
      </c>
      <c r="F43" s="15">
        <v>2560</v>
      </c>
      <c r="G43" s="15">
        <v>1468</v>
      </c>
    </row>
    <row r="44" spans="1:7" s="24" customFormat="1">
      <c r="A44" s="24" t="s">
        <v>138</v>
      </c>
      <c r="B44" s="24" t="s">
        <v>139</v>
      </c>
      <c r="C44" s="15">
        <v>632</v>
      </c>
      <c r="D44" s="24">
        <v>9</v>
      </c>
      <c r="E44" s="15">
        <v>1055</v>
      </c>
      <c r="F44" s="24">
        <v>660</v>
      </c>
      <c r="G44" s="15">
        <v>822</v>
      </c>
    </row>
    <row r="45" spans="1:7" s="16" customFormat="1">
      <c r="A45" s="16" t="s">
        <v>225</v>
      </c>
      <c r="B45" s="16" t="s">
        <v>149</v>
      </c>
      <c r="C45" s="30">
        <v>633</v>
      </c>
      <c r="D45" s="16">
        <v>8</v>
      </c>
      <c r="E45" s="30">
        <v>5659</v>
      </c>
      <c r="F45" s="30">
        <v>5994</v>
      </c>
      <c r="G45" s="30">
        <v>6067</v>
      </c>
    </row>
    <row r="46" spans="1:7" s="24" customFormat="1">
      <c r="A46" s="24" t="s">
        <v>289</v>
      </c>
      <c r="B46" s="24" t="s">
        <v>36</v>
      </c>
      <c r="C46" s="15">
        <v>633</v>
      </c>
      <c r="D46" s="24">
        <v>30</v>
      </c>
      <c r="E46" s="15">
        <v>16284</v>
      </c>
      <c r="F46" s="15">
        <v>17322</v>
      </c>
      <c r="G46" s="15">
        <v>19056</v>
      </c>
    </row>
    <row r="47" spans="1:7" s="24" customFormat="1">
      <c r="A47" s="24" t="s">
        <v>140</v>
      </c>
      <c r="B47" s="24" t="s">
        <v>19</v>
      </c>
      <c r="C47" s="15">
        <v>651</v>
      </c>
      <c r="D47" s="24">
        <v>9</v>
      </c>
      <c r="E47" s="24">
        <v>440</v>
      </c>
      <c r="F47" s="24">
        <v>697</v>
      </c>
      <c r="G47" s="15">
        <v>670</v>
      </c>
    </row>
    <row r="48" spans="1:7" s="24" customFormat="1">
      <c r="A48" s="24" t="s">
        <v>147</v>
      </c>
      <c r="B48" s="24" t="s">
        <v>33</v>
      </c>
      <c r="C48" s="15">
        <v>655</v>
      </c>
      <c r="D48" s="24">
        <v>12</v>
      </c>
      <c r="E48" s="24">
        <v>228</v>
      </c>
      <c r="F48" s="15">
        <v>1212</v>
      </c>
      <c r="G48" s="15">
        <v>935</v>
      </c>
    </row>
    <row r="49" spans="1:7" s="16" customFormat="1">
      <c r="A49" s="16" t="s">
        <v>181</v>
      </c>
      <c r="B49" s="16" t="s">
        <v>149</v>
      </c>
      <c r="C49" s="30">
        <v>664</v>
      </c>
      <c r="D49" s="16">
        <v>8</v>
      </c>
      <c r="E49" s="30">
        <v>2063</v>
      </c>
      <c r="F49" s="30">
        <v>2590</v>
      </c>
      <c r="G49" s="30">
        <v>2201</v>
      </c>
    </row>
    <row r="50" spans="1:7" s="24" customFormat="1">
      <c r="A50" s="24" t="s">
        <v>203</v>
      </c>
      <c r="B50" s="24" t="s">
        <v>154</v>
      </c>
      <c r="C50" s="15">
        <v>664</v>
      </c>
      <c r="D50" s="24">
        <v>20</v>
      </c>
      <c r="E50" s="15">
        <v>6846</v>
      </c>
      <c r="F50" s="15">
        <v>4381</v>
      </c>
      <c r="G50" s="15">
        <v>5852</v>
      </c>
    </row>
    <row r="51" spans="1:7" s="24" customFormat="1">
      <c r="A51" s="24" t="s">
        <v>150</v>
      </c>
      <c r="B51" s="24" t="s">
        <v>43</v>
      </c>
      <c r="C51" s="15">
        <v>670</v>
      </c>
      <c r="D51" s="24">
        <v>10</v>
      </c>
      <c r="E51" s="15">
        <v>2061</v>
      </c>
      <c r="F51" s="15">
        <v>1263</v>
      </c>
      <c r="G51" s="15">
        <v>1631</v>
      </c>
    </row>
    <row r="52" spans="1:7" s="24" customFormat="1">
      <c r="A52" s="24" t="s">
        <v>183</v>
      </c>
      <c r="B52" s="24" t="s">
        <v>17</v>
      </c>
      <c r="C52" s="15">
        <v>696</v>
      </c>
      <c r="D52" s="24">
        <v>15</v>
      </c>
      <c r="E52" s="15">
        <v>1542</v>
      </c>
      <c r="F52" s="15">
        <v>2695</v>
      </c>
      <c r="G52" s="15">
        <v>3153</v>
      </c>
    </row>
    <row r="53" spans="1:7" s="16" customFormat="1">
      <c r="A53" s="16" t="s">
        <v>192</v>
      </c>
      <c r="B53" s="16" t="s">
        <v>186</v>
      </c>
      <c r="C53" s="30">
        <v>706</v>
      </c>
      <c r="D53" s="16">
        <v>15</v>
      </c>
      <c r="E53" s="30">
        <v>3086</v>
      </c>
      <c r="F53" s="30">
        <v>3426</v>
      </c>
      <c r="G53" s="30">
        <v>3062</v>
      </c>
    </row>
    <row r="54" spans="1:7" s="24" customFormat="1">
      <c r="A54" s="24" t="s">
        <v>142</v>
      </c>
      <c r="B54" s="24" t="s">
        <v>31</v>
      </c>
      <c r="C54" s="15">
        <v>715</v>
      </c>
      <c r="D54" s="24">
        <v>12</v>
      </c>
      <c r="E54" s="24">
        <v>991</v>
      </c>
      <c r="F54" s="24">
        <v>758</v>
      </c>
      <c r="G54" s="15">
        <v>759</v>
      </c>
    </row>
    <row r="55" spans="1:7" s="24" customFormat="1">
      <c r="A55" s="24" t="s">
        <v>143</v>
      </c>
      <c r="B55" s="24" t="s">
        <v>134</v>
      </c>
      <c r="C55" s="15">
        <v>720</v>
      </c>
      <c r="D55" s="24">
        <v>30</v>
      </c>
      <c r="E55" s="15">
        <v>3238</v>
      </c>
      <c r="F55" s="24">
        <v>949</v>
      </c>
      <c r="G55" s="15">
        <v>1081</v>
      </c>
    </row>
    <row r="56" spans="1:7" s="24" customFormat="1">
      <c r="A56" s="24" t="s">
        <v>196</v>
      </c>
      <c r="B56" s="24" t="s">
        <v>41</v>
      </c>
      <c r="C56" s="15">
        <v>746</v>
      </c>
      <c r="D56" s="24">
        <v>20</v>
      </c>
      <c r="E56" s="15">
        <v>4044</v>
      </c>
      <c r="F56" s="15">
        <v>3891</v>
      </c>
      <c r="G56" s="15">
        <v>3530</v>
      </c>
    </row>
    <row r="57" spans="1:7" s="16" customFormat="1">
      <c r="A57" s="16" t="s">
        <v>222</v>
      </c>
      <c r="B57" s="16" t="s">
        <v>43</v>
      </c>
      <c r="C57" s="30">
        <v>754</v>
      </c>
      <c r="D57" s="16">
        <v>24</v>
      </c>
      <c r="E57" s="30">
        <v>6448</v>
      </c>
      <c r="F57" s="30">
        <v>5882</v>
      </c>
      <c r="G57" s="30">
        <v>5831</v>
      </c>
    </row>
    <row r="58" spans="1:7" s="24" customFormat="1">
      <c r="A58" s="24" t="s">
        <v>212</v>
      </c>
      <c r="B58" s="24" t="s">
        <v>213</v>
      </c>
      <c r="C58" s="15">
        <v>768</v>
      </c>
      <c r="D58" s="24">
        <v>16</v>
      </c>
      <c r="E58" s="15">
        <v>5352</v>
      </c>
      <c r="F58" s="15">
        <v>5194</v>
      </c>
      <c r="G58" s="15">
        <v>5094</v>
      </c>
    </row>
    <row r="59" spans="1:7" s="24" customFormat="1">
      <c r="A59" s="24" t="s">
        <v>146</v>
      </c>
      <c r="B59" s="24" t="s">
        <v>34</v>
      </c>
      <c r="C59" s="15">
        <v>789</v>
      </c>
      <c r="D59" s="24">
        <v>15</v>
      </c>
      <c r="E59" s="15">
        <v>1752</v>
      </c>
      <c r="F59" s="15">
        <v>1108</v>
      </c>
      <c r="G59" s="15">
        <v>1240</v>
      </c>
    </row>
    <row r="60" spans="1:7" s="24" customFormat="1">
      <c r="A60" s="24" t="s">
        <v>258</v>
      </c>
      <c r="B60" s="24" t="s">
        <v>200</v>
      </c>
      <c r="C60" s="15">
        <v>803</v>
      </c>
      <c r="D60" s="24">
        <v>36</v>
      </c>
      <c r="E60" s="15">
        <v>10984</v>
      </c>
      <c r="F60" s="15">
        <v>11225</v>
      </c>
      <c r="G60" s="15">
        <v>11899</v>
      </c>
    </row>
    <row r="61" spans="1:7" s="16" customFormat="1">
      <c r="A61" s="16" t="s">
        <v>219</v>
      </c>
      <c r="B61" s="16" t="s">
        <v>41</v>
      </c>
      <c r="C61" s="30">
        <v>830</v>
      </c>
      <c r="D61" s="16">
        <v>20</v>
      </c>
      <c r="E61" s="30">
        <v>4596</v>
      </c>
      <c r="F61" s="30">
        <v>5655</v>
      </c>
      <c r="G61" s="30">
        <v>5626</v>
      </c>
    </row>
    <row r="62" spans="1:7" s="24" customFormat="1">
      <c r="A62" s="24" t="s">
        <v>228</v>
      </c>
      <c r="B62" s="24" t="s">
        <v>19</v>
      </c>
      <c r="C62" s="15">
        <v>840</v>
      </c>
      <c r="D62" s="24">
        <v>24</v>
      </c>
      <c r="E62" s="15">
        <v>7225</v>
      </c>
      <c r="F62" s="15">
        <v>6681</v>
      </c>
      <c r="G62" s="15">
        <v>5076</v>
      </c>
    </row>
    <row r="63" spans="1:7" s="24" customFormat="1">
      <c r="A63" s="24" t="s">
        <v>271</v>
      </c>
      <c r="B63" s="24" t="s">
        <v>4</v>
      </c>
      <c r="C63" s="15">
        <v>840</v>
      </c>
      <c r="D63" s="24">
        <v>26</v>
      </c>
      <c r="E63" s="15">
        <v>15980</v>
      </c>
      <c r="F63" s="15">
        <v>14402</v>
      </c>
      <c r="G63" s="15">
        <v>12055</v>
      </c>
    </row>
    <row r="64" spans="1:7" s="24" customFormat="1">
      <c r="A64" s="24" t="s">
        <v>241</v>
      </c>
      <c r="B64" s="24" t="s">
        <v>31</v>
      </c>
      <c r="C64" s="15">
        <v>893</v>
      </c>
      <c r="D64" s="24">
        <v>21</v>
      </c>
      <c r="E64" s="15">
        <v>6152</v>
      </c>
      <c r="F64" s="15">
        <v>8207</v>
      </c>
      <c r="G64" s="15">
        <v>6254</v>
      </c>
    </row>
    <row r="65" spans="1:7" s="16" customFormat="1">
      <c r="A65" s="16" t="s">
        <v>245</v>
      </c>
      <c r="B65" s="16" t="s">
        <v>47</v>
      </c>
      <c r="C65" s="30">
        <v>916</v>
      </c>
      <c r="D65" s="16">
        <v>25</v>
      </c>
      <c r="E65" s="30">
        <v>8685</v>
      </c>
      <c r="F65" s="30">
        <v>9071</v>
      </c>
      <c r="G65" s="30">
        <v>8623</v>
      </c>
    </row>
    <row r="66" spans="1:7" s="24" customFormat="1">
      <c r="A66" s="24" t="s">
        <v>230</v>
      </c>
      <c r="B66" s="24" t="s">
        <v>208</v>
      </c>
      <c r="C66" s="15">
        <v>930</v>
      </c>
      <c r="D66" s="24">
        <v>39</v>
      </c>
      <c r="E66" s="15">
        <v>6709</v>
      </c>
      <c r="F66" s="15">
        <v>6777</v>
      </c>
      <c r="G66" s="15">
        <v>5883</v>
      </c>
    </row>
    <row r="67" spans="1:7" s="24" customFormat="1">
      <c r="A67" s="24" t="s">
        <v>216</v>
      </c>
      <c r="B67" s="24" t="s">
        <v>154</v>
      </c>
      <c r="C67" s="15">
        <v>966</v>
      </c>
      <c r="D67" s="24">
        <v>20</v>
      </c>
      <c r="E67" s="15">
        <v>3932</v>
      </c>
      <c r="F67" s="15">
        <v>5454</v>
      </c>
      <c r="G67" s="15">
        <v>3273</v>
      </c>
    </row>
    <row r="68" spans="1:7" s="24" customFormat="1">
      <c r="A68" s="24" t="s">
        <v>250</v>
      </c>
      <c r="B68" s="24" t="s">
        <v>139</v>
      </c>
      <c r="C68" s="15">
        <v>972</v>
      </c>
      <c r="D68" s="24">
        <v>34</v>
      </c>
      <c r="E68" s="15">
        <v>9287</v>
      </c>
      <c r="F68" s="15">
        <v>9411</v>
      </c>
      <c r="G68" s="15">
        <v>8770</v>
      </c>
    </row>
    <row r="69" spans="1:7" s="16" customFormat="1">
      <c r="A69" s="16" t="s">
        <v>178</v>
      </c>
      <c r="B69" s="16" t="s">
        <v>31</v>
      </c>
      <c r="C69" s="30">
        <v>977</v>
      </c>
      <c r="D69" s="16">
        <v>20</v>
      </c>
      <c r="E69" s="30">
        <v>2713</v>
      </c>
      <c r="F69" s="30">
        <v>2465</v>
      </c>
      <c r="G69" s="30">
        <v>2789</v>
      </c>
    </row>
    <row r="70" spans="1:7" s="24" customFormat="1">
      <c r="A70" s="24" t="s">
        <v>307</v>
      </c>
      <c r="B70" s="24" t="s">
        <v>22</v>
      </c>
      <c r="C70" s="15">
        <v>1005</v>
      </c>
      <c r="D70" s="24">
        <v>45.5</v>
      </c>
      <c r="E70" s="15">
        <v>19125</v>
      </c>
      <c r="F70" s="15">
        <v>23681</v>
      </c>
      <c r="G70" s="15">
        <v>27510</v>
      </c>
    </row>
    <row r="71" spans="1:7" s="24" customFormat="1">
      <c r="A71" s="24" t="s">
        <v>211</v>
      </c>
      <c r="B71" s="24" t="s">
        <v>33</v>
      </c>
      <c r="C71" s="15">
        <v>1015</v>
      </c>
      <c r="D71" s="24">
        <v>20</v>
      </c>
      <c r="E71" s="15">
        <v>5821</v>
      </c>
      <c r="F71" s="15">
        <v>5156</v>
      </c>
      <c r="G71" s="15">
        <v>5229</v>
      </c>
    </row>
    <row r="72" spans="1:7" s="24" customFormat="1">
      <c r="A72" s="24" t="s">
        <v>257</v>
      </c>
      <c r="B72" s="24" t="s">
        <v>31</v>
      </c>
      <c r="C72" s="15">
        <v>1026</v>
      </c>
      <c r="D72" s="24">
        <v>28</v>
      </c>
      <c r="E72" s="15">
        <v>9387</v>
      </c>
      <c r="F72" s="15">
        <v>10832</v>
      </c>
      <c r="G72" s="15">
        <v>9042</v>
      </c>
    </row>
    <row r="73" spans="1:7" s="16" customFormat="1">
      <c r="A73" s="16" t="s">
        <v>251</v>
      </c>
      <c r="B73" s="16" t="s">
        <v>43</v>
      </c>
      <c r="C73" s="30">
        <v>1034</v>
      </c>
      <c r="D73" s="16">
        <v>30</v>
      </c>
      <c r="E73" s="30">
        <v>10792</v>
      </c>
      <c r="F73" s="30">
        <v>9414</v>
      </c>
      <c r="G73" s="30">
        <v>3092</v>
      </c>
    </row>
    <row r="74" spans="1:7" s="24" customFormat="1">
      <c r="A74" s="24" t="s">
        <v>175</v>
      </c>
      <c r="B74" s="24" t="s">
        <v>30</v>
      </c>
      <c r="C74" s="15">
        <v>1037</v>
      </c>
      <c r="D74" s="24">
        <v>40</v>
      </c>
      <c r="E74" s="15">
        <v>3180</v>
      </c>
      <c r="F74" s="15">
        <v>2238</v>
      </c>
      <c r="G74" s="15">
        <v>2832</v>
      </c>
    </row>
    <row r="75" spans="1:7" s="24" customFormat="1">
      <c r="A75" s="24" t="s">
        <v>266</v>
      </c>
      <c r="B75" s="24" t="s">
        <v>31</v>
      </c>
      <c r="C75" s="15">
        <v>1038</v>
      </c>
      <c r="D75" s="24">
        <v>45.5</v>
      </c>
      <c r="E75" s="15">
        <v>16832</v>
      </c>
      <c r="F75" s="15">
        <v>12072</v>
      </c>
      <c r="G75" s="15">
        <v>14340</v>
      </c>
    </row>
    <row r="76" spans="1:7" s="24" customFormat="1">
      <c r="A76" s="24" t="s">
        <v>224</v>
      </c>
      <c r="B76" s="24" t="s">
        <v>210</v>
      </c>
      <c r="C76" s="15">
        <v>1065</v>
      </c>
      <c r="D76" s="24">
        <v>30</v>
      </c>
      <c r="E76" s="15">
        <v>6175</v>
      </c>
      <c r="F76" s="15">
        <v>5965</v>
      </c>
      <c r="G76" s="15">
        <v>3958</v>
      </c>
    </row>
    <row r="77" spans="1:7" s="16" customFormat="1">
      <c r="A77" s="16" t="s">
        <v>244</v>
      </c>
      <c r="B77" s="16" t="s">
        <v>36</v>
      </c>
      <c r="C77" s="30">
        <v>1073</v>
      </c>
      <c r="D77" s="16">
        <v>30</v>
      </c>
      <c r="E77" s="30">
        <v>9358</v>
      </c>
      <c r="F77" s="30">
        <v>8997</v>
      </c>
      <c r="G77" s="30">
        <v>7243</v>
      </c>
    </row>
    <row r="78" spans="1:7" s="24" customFormat="1">
      <c r="A78" s="24" t="s">
        <v>316</v>
      </c>
      <c r="B78" s="24" t="s">
        <v>47</v>
      </c>
      <c r="C78" s="15">
        <v>1132</v>
      </c>
      <c r="D78" s="24">
        <v>47.5</v>
      </c>
      <c r="E78" s="15">
        <v>27066</v>
      </c>
      <c r="F78" s="15">
        <v>28706</v>
      </c>
      <c r="G78" s="15">
        <v>30609</v>
      </c>
    </row>
    <row r="79" spans="1:7" s="24" customFormat="1">
      <c r="A79" s="24" t="s">
        <v>215</v>
      </c>
      <c r="B79" s="24" t="s">
        <v>19</v>
      </c>
      <c r="C79" s="15">
        <v>1149</v>
      </c>
      <c r="D79" s="24">
        <v>20</v>
      </c>
      <c r="E79" s="15">
        <v>6418</v>
      </c>
      <c r="F79" s="15">
        <v>5280</v>
      </c>
      <c r="G79" s="15">
        <v>4172</v>
      </c>
    </row>
    <row r="80" spans="1:7" s="24" customFormat="1">
      <c r="A80" s="24" t="s">
        <v>205</v>
      </c>
      <c r="B80" s="24" t="s">
        <v>17</v>
      </c>
      <c r="C80" s="15">
        <v>1153</v>
      </c>
      <c r="D80" s="24">
        <v>20</v>
      </c>
      <c r="E80" s="15">
        <v>3611</v>
      </c>
      <c r="F80" s="15">
        <v>4483</v>
      </c>
      <c r="G80" s="15">
        <v>3728</v>
      </c>
    </row>
    <row r="81" spans="1:7" s="16" customFormat="1">
      <c r="A81" s="16" t="s">
        <v>280</v>
      </c>
      <c r="B81" s="16" t="s">
        <v>243</v>
      </c>
      <c r="C81" s="30">
        <v>1158</v>
      </c>
      <c r="D81" s="16">
        <v>37.5</v>
      </c>
      <c r="E81" s="30">
        <v>14098</v>
      </c>
      <c r="F81" s="30">
        <v>15945</v>
      </c>
      <c r="G81" s="30">
        <v>17445</v>
      </c>
    </row>
    <row r="82" spans="1:7" s="24" customFormat="1">
      <c r="A82" s="24" t="s">
        <v>145</v>
      </c>
      <c r="B82" s="24" t="s">
        <v>7</v>
      </c>
      <c r="C82" s="15">
        <v>1182</v>
      </c>
      <c r="D82" s="24">
        <v>15</v>
      </c>
      <c r="E82" s="15">
        <v>1093</v>
      </c>
      <c r="F82" s="15">
        <v>1073</v>
      </c>
      <c r="G82" s="15">
        <v>1799</v>
      </c>
    </row>
    <row r="83" spans="1:7" s="24" customFormat="1">
      <c r="A83" s="24" t="s">
        <v>234</v>
      </c>
      <c r="B83" s="24" t="s">
        <v>235</v>
      </c>
      <c r="C83" s="15">
        <v>1192</v>
      </c>
      <c r="D83" s="24">
        <v>43.5</v>
      </c>
      <c r="E83" s="15">
        <v>6819</v>
      </c>
      <c r="F83" s="15">
        <v>6958</v>
      </c>
      <c r="G83" s="15">
        <v>10064</v>
      </c>
    </row>
    <row r="84" spans="1:7" s="24" customFormat="1">
      <c r="A84" s="24" t="s">
        <v>164</v>
      </c>
      <c r="B84" s="24" t="s">
        <v>41</v>
      </c>
      <c r="C84" s="15">
        <v>1252</v>
      </c>
      <c r="D84" s="24">
        <v>20</v>
      </c>
      <c r="E84" s="15">
        <v>1610</v>
      </c>
      <c r="F84" s="15">
        <v>1904</v>
      </c>
      <c r="G84" s="15">
        <v>2159</v>
      </c>
    </row>
    <row r="85" spans="1:7" s="16" customFormat="1">
      <c r="A85" s="16" t="s">
        <v>252</v>
      </c>
      <c r="B85" s="16" t="s">
        <v>253</v>
      </c>
      <c r="C85" s="30">
        <v>1255</v>
      </c>
      <c r="D85" s="16">
        <v>38</v>
      </c>
      <c r="E85" s="30">
        <v>11017</v>
      </c>
      <c r="F85" s="30">
        <v>10309</v>
      </c>
      <c r="G85" s="30">
        <v>10899</v>
      </c>
    </row>
    <row r="86" spans="1:7" s="24" customFormat="1">
      <c r="A86" s="24" t="s">
        <v>308</v>
      </c>
      <c r="B86" s="24" t="s">
        <v>47</v>
      </c>
      <c r="C86" s="15">
        <v>1310</v>
      </c>
      <c r="D86" s="24">
        <v>25</v>
      </c>
      <c r="E86" s="15">
        <v>18700</v>
      </c>
      <c r="F86" s="15">
        <v>25216</v>
      </c>
      <c r="G86" s="15">
        <v>19170</v>
      </c>
    </row>
    <row r="87" spans="1:7" s="24" customFormat="1">
      <c r="A87" s="24" t="s">
        <v>217</v>
      </c>
      <c r="B87" s="24" t="s">
        <v>41</v>
      </c>
      <c r="C87" s="15">
        <v>1325</v>
      </c>
      <c r="D87" s="24">
        <v>31</v>
      </c>
      <c r="E87" s="15">
        <v>5453</v>
      </c>
      <c r="F87" s="15">
        <v>5472</v>
      </c>
      <c r="G87" s="15">
        <v>5470</v>
      </c>
    </row>
    <row r="88" spans="1:7" s="24" customFormat="1">
      <c r="A88" s="24" t="s">
        <v>265</v>
      </c>
      <c r="B88" s="24" t="s">
        <v>45</v>
      </c>
      <c r="C88" s="15">
        <v>1341</v>
      </c>
      <c r="D88" s="24">
        <v>34.5</v>
      </c>
      <c r="E88" s="15">
        <v>17898</v>
      </c>
      <c r="F88" s="15">
        <v>12036</v>
      </c>
      <c r="G88" s="15">
        <v>13930</v>
      </c>
    </row>
    <row r="89" spans="1:7" s="16" customFormat="1">
      <c r="A89" s="16" t="s">
        <v>153</v>
      </c>
      <c r="B89" s="16" t="s">
        <v>154</v>
      </c>
      <c r="C89" s="30">
        <v>1347</v>
      </c>
      <c r="D89" s="16">
        <v>16</v>
      </c>
      <c r="E89" s="30">
        <v>1742</v>
      </c>
      <c r="F89" s="30">
        <v>1495</v>
      </c>
      <c r="G89" s="30">
        <v>1379</v>
      </c>
    </row>
    <row r="90" spans="1:7" s="24" customFormat="1">
      <c r="A90" s="24" t="s">
        <v>152</v>
      </c>
      <c r="B90" s="24" t="s">
        <v>9</v>
      </c>
      <c r="C90" s="15">
        <v>1364</v>
      </c>
      <c r="D90" s="24">
        <v>28</v>
      </c>
      <c r="E90" s="15">
        <v>1137</v>
      </c>
      <c r="F90" s="15">
        <v>1330</v>
      </c>
      <c r="G90" s="15">
        <v>1855</v>
      </c>
    </row>
    <row r="91" spans="1:7" s="24" customFormat="1">
      <c r="A91" s="24" t="s">
        <v>202</v>
      </c>
      <c r="B91" s="24" t="s">
        <v>15</v>
      </c>
      <c r="C91" s="15">
        <v>1426</v>
      </c>
      <c r="D91" s="24">
        <v>20</v>
      </c>
      <c r="E91" s="15">
        <v>5532</v>
      </c>
      <c r="F91" s="15">
        <v>4191</v>
      </c>
      <c r="G91" s="15">
        <v>3538</v>
      </c>
    </row>
    <row r="92" spans="1:7" s="24" customFormat="1">
      <c r="A92" s="24" t="s">
        <v>392</v>
      </c>
      <c r="B92" s="24" t="s">
        <v>45</v>
      </c>
      <c r="C92" s="15">
        <v>1461</v>
      </c>
      <c r="D92" s="24">
        <v>28</v>
      </c>
      <c r="E92" s="15">
        <v>15320</v>
      </c>
      <c r="F92" s="24">
        <v>13092</v>
      </c>
      <c r="G92" s="15">
        <v>9944</v>
      </c>
    </row>
    <row r="93" spans="1:7" s="16" customFormat="1">
      <c r="A93" s="16" t="s">
        <v>246</v>
      </c>
      <c r="B93" s="16" t="s">
        <v>247</v>
      </c>
      <c r="C93" s="30">
        <v>1546</v>
      </c>
      <c r="D93" s="16">
        <v>38</v>
      </c>
      <c r="E93" s="30">
        <v>9059</v>
      </c>
      <c r="F93" s="30">
        <v>9127</v>
      </c>
      <c r="G93" s="30">
        <v>11268</v>
      </c>
    </row>
    <row r="94" spans="1:7" s="24" customFormat="1">
      <c r="A94" s="24" t="s">
        <v>303</v>
      </c>
      <c r="B94" s="24" t="s">
        <v>132</v>
      </c>
      <c r="C94" s="15">
        <v>1551</v>
      </c>
      <c r="D94" s="24">
        <v>45</v>
      </c>
      <c r="E94" s="15">
        <v>24590</v>
      </c>
      <c r="F94" s="15">
        <v>22450</v>
      </c>
      <c r="G94" s="15">
        <v>12796</v>
      </c>
    </row>
    <row r="95" spans="1:7" s="24" customFormat="1">
      <c r="A95" s="24" t="s">
        <v>282</v>
      </c>
      <c r="B95" s="24" t="s">
        <v>154</v>
      </c>
      <c r="C95" s="15">
        <v>1664</v>
      </c>
      <c r="D95" s="24">
        <v>45</v>
      </c>
      <c r="E95" s="15">
        <v>20544</v>
      </c>
      <c r="F95" s="15">
        <v>16374</v>
      </c>
      <c r="G95" s="15">
        <v>9843</v>
      </c>
    </row>
    <row r="96" spans="1:7" s="24" customFormat="1">
      <c r="A96" s="24" t="s">
        <v>278</v>
      </c>
      <c r="B96" s="24" t="s">
        <v>279</v>
      </c>
      <c r="C96" s="15">
        <v>1674</v>
      </c>
      <c r="D96" s="24">
        <v>20</v>
      </c>
      <c r="E96" s="15">
        <v>15860</v>
      </c>
      <c r="F96" s="15">
        <v>15868</v>
      </c>
      <c r="G96" s="15">
        <v>16680</v>
      </c>
    </row>
    <row r="97" spans="1:7" s="16" customFormat="1">
      <c r="A97" s="16" t="s">
        <v>236</v>
      </c>
      <c r="B97" s="16" t="s">
        <v>27</v>
      </c>
      <c r="C97" s="30">
        <v>1680</v>
      </c>
      <c r="D97" s="16">
        <v>43.5</v>
      </c>
      <c r="E97" s="30">
        <v>7283</v>
      </c>
      <c r="F97" s="30">
        <v>7686</v>
      </c>
      <c r="G97" s="30">
        <v>6309</v>
      </c>
    </row>
    <row r="98" spans="1:7" s="24" customFormat="1">
      <c r="A98" s="24" t="s">
        <v>232</v>
      </c>
      <c r="B98" s="24" t="s">
        <v>233</v>
      </c>
      <c r="C98" s="15">
        <v>1684</v>
      </c>
      <c r="D98" s="24">
        <v>43</v>
      </c>
      <c r="F98" s="15">
        <v>6892</v>
      </c>
      <c r="G98" s="15">
        <v>12292</v>
      </c>
    </row>
    <row r="99" spans="1:7" s="24" customFormat="1">
      <c r="A99" s="24" t="s">
        <v>176</v>
      </c>
      <c r="B99" s="24" t="s">
        <v>21</v>
      </c>
      <c r="C99" s="15">
        <v>1693</v>
      </c>
      <c r="D99" s="24">
        <v>19.5</v>
      </c>
      <c r="E99" s="15">
        <v>2434</v>
      </c>
      <c r="F99" s="15">
        <v>2432</v>
      </c>
      <c r="G99" s="15">
        <v>2000</v>
      </c>
    </row>
    <row r="100" spans="1:7" s="24" customFormat="1">
      <c r="A100" s="24" t="s">
        <v>220</v>
      </c>
      <c r="B100" s="24" t="s">
        <v>134</v>
      </c>
      <c r="C100" s="15">
        <v>1696</v>
      </c>
      <c r="D100" s="24">
        <v>30</v>
      </c>
      <c r="E100" s="15">
        <v>6004</v>
      </c>
      <c r="F100" s="15">
        <v>5732</v>
      </c>
      <c r="G100" s="15">
        <v>5264</v>
      </c>
    </row>
    <row r="101" spans="1:7" s="16" customFormat="1">
      <c r="A101" s="16" t="s">
        <v>296</v>
      </c>
      <c r="B101" s="16" t="s">
        <v>30</v>
      </c>
      <c r="C101" s="30">
        <v>1726</v>
      </c>
      <c r="D101" s="16">
        <v>50</v>
      </c>
      <c r="E101" s="30">
        <v>20828</v>
      </c>
      <c r="F101" s="30">
        <v>20627</v>
      </c>
      <c r="G101" s="30">
        <v>23389</v>
      </c>
    </row>
    <row r="102" spans="1:7" s="24" customFormat="1">
      <c r="A102" s="24" t="s">
        <v>298</v>
      </c>
      <c r="B102" s="24" t="s">
        <v>6</v>
      </c>
      <c r="C102" s="15">
        <v>1840</v>
      </c>
      <c r="D102" s="24">
        <v>45.5</v>
      </c>
      <c r="E102" s="15">
        <v>14809</v>
      </c>
      <c r="F102" s="15">
        <v>20835</v>
      </c>
      <c r="G102" s="15">
        <v>18203</v>
      </c>
    </row>
    <row r="103" spans="1:7" s="24" customFormat="1">
      <c r="A103" s="24" t="s">
        <v>286</v>
      </c>
      <c r="B103" s="24" t="s">
        <v>32</v>
      </c>
      <c r="C103" s="15">
        <v>1872</v>
      </c>
      <c r="D103" s="24">
        <v>30</v>
      </c>
      <c r="E103" s="15">
        <v>18190</v>
      </c>
      <c r="F103" s="15">
        <v>16878</v>
      </c>
      <c r="G103" s="15">
        <v>17154</v>
      </c>
    </row>
    <row r="104" spans="1:7" s="24" customFormat="1">
      <c r="A104" s="24" t="s">
        <v>315</v>
      </c>
      <c r="B104" s="24" t="s">
        <v>36</v>
      </c>
      <c r="C104" s="15">
        <v>1910</v>
      </c>
      <c r="D104" s="24">
        <v>47</v>
      </c>
      <c r="E104" s="15">
        <v>29206</v>
      </c>
      <c r="F104" s="15">
        <v>28238</v>
      </c>
      <c r="G104" s="15">
        <v>26212</v>
      </c>
    </row>
    <row r="105" spans="1:7" s="16" customFormat="1">
      <c r="A105" s="16" t="s">
        <v>133</v>
      </c>
      <c r="B105" s="16" t="s">
        <v>134</v>
      </c>
      <c r="C105" s="30">
        <v>1932</v>
      </c>
      <c r="D105" s="16">
        <v>16</v>
      </c>
      <c r="E105" s="30">
        <v>2207</v>
      </c>
      <c r="F105" s="16">
        <v>388</v>
      </c>
      <c r="G105" s="30">
        <v>323</v>
      </c>
    </row>
    <row r="106" spans="1:7" s="24" customFormat="1">
      <c r="A106" s="24" t="s">
        <v>290</v>
      </c>
      <c r="B106" s="24" t="s">
        <v>43</v>
      </c>
      <c r="C106" s="15">
        <v>1961</v>
      </c>
      <c r="D106" s="24">
        <v>26</v>
      </c>
      <c r="E106" s="15">
        <v>17806</v>
      </c>
      <c r="F106" s="15">
        <v>17411</v>
      </c>
      <c r="G106" s="15">
        <v>16362</v>
      </c>
    </row>
    <row r="107" spans="1:7" s="24" customFormat="1">
      <c r="A107" s="24" t="s">
        <v>284</v>
      </c>
      <c r="B107" s="24" t="s">
        <v>139</v>
      </c>
      <c r="C107" s="15">
        <v>2021</v>
      </c>
      <c r="D107" s="24">
        <v>45</v>
      </c>
      <c r="E107" s="15">
        <v>14256</v>
      </c>
      <c r="F107" s="15">
        <v>16582</v>
      </c>
      <c r="G107" s="15">
        <v>13718</v>
      </c>
    </row>
    <row r="108" spans="1:7" s="24" customFormat="1">
      <c r="A108" s="24" t="s">
        <v>274</v>
      </c>
      <c r="B108" s="24" t="s">
        <v>41</v>
      </c>
      <c r="C108" s="15">
        <v>2025</v>
      </c>
      <c r="D108" s="24">
        <v>40</v>
      </c>
      <c r="E108" s="15">
        <v>12791</v>
      </c>
      <c r="F108" s="15">
        <v>14911</v>
      </c>
      <c r="G108" s="15">
        <v>11988</v>
      </c>
    </row>
    <row r="109" spans="1:7" s="16" customFormat="1">
      <c r="A109" s="16" t="s">
        <v>295</v>
      </c>
      <c r="B109" s="16" t="s">
        <v>47</v>
      </c>
      <c r="C109" s="30">
        <v>2038</v>
      </c>
      <c r="D109" s="16">
        <v>40.5</v>
      </c>
      <c r="E109" s="30">
        <v>19194</v>
      </c>
      <c r="F109" s="30">
        <v>20013</v>
      </c>
      <c r="G109" s="30">
        <v>19221</v>
      </c>
    </row>
    <row r="110" spans="1:7" s="24" customFormat="1">
      <c r="A110" s="24" t="s">
        <v>275</v>
      </c>
      <c r="B110" s="24" t="s">
        <v>233</v>
      </c>
      <c r="C110" s="15">
        <v>2040</v>
      </c>
      <c r="D110" s="24">
        <v>48</v>
      </c>
      <c r="E110" s="15">
        <v>13425</v>
      </c>
      <c r="F110" s="15">
        <v>14919</v>
      </c>
      <c r="G110" s="15">
        <v>32407</v>
      </c>
    </row>
    <row r="111" spans="1:7" s="24" customFormat="1">
      <c r="A111" s="24" t="s">
        <v>260</v>
      </c>
      <c r="B111" s="24" t="s">
        <v>261</v>
      </c>
      <c r="C111" s="15">
        <v>2071</v>
      </c>
      <c r="D111" s="24">
        <v>30</v>
      </c>
      <c r="E111" s="15">
        <v>14363</v>
      </c>
      <c r="F111" s="15">
        <v>11673</v>
      </c>
      <c r="G111" s="15">
        <v>10216</v>
      </c>
    </row>
    <row r="112" spans="1:7" s="24" customFormat="1">
      <c r="A112" s="24" t="s">
        <v>269</v>
      </c>
      <c r="B112" s="24" t="s">
        <v>19</v>
      </c>
      <c r="C112" s="15">
        <v>2097</v>
      </c>
      <c r="D112" s="24">
        <v>40</v>
      </c>
      <c r="E112" s="15">
        <v>16785</v>
      </c>
      <c r="F112" s="15">
        <v>13811</v>
      </c>
      <c r="G112" s="15">
        <v>13577</v>
      </c>
    </row>
    <row r="113" spans="1:7" s="16" customFormat="1">
      <c r="A113" s="16" t="s">
        <v>319</v>
      </c>
      <c r="B113" s="16" t="s">
        <v>32</v>
      </c>
      <c r="C113" s="30">
        <v>2097</v>
      </c>
      <c r="D113" s="16">
        <v>33</v>
      </c>
      <c r="E113" s="30">
        <v>30366</v>
      </c>
      <c r="F113" s="30">
        <v>30597</v>
      </c>
      <c r="G113" s="30">
        <v>29098</v>
      </c>
    </row>
    <row r="114" spans="1:7" s="24" customFormat="1">
      <c r="A114" s="24" t="s">
        <v>305</v>
      </c>
      <c r="B114" s="24" t="s">
        <v>22</v>
      </c>
      <c r="C114" s="15">
        <v>2164</v>
      </c>
      <c r="D114" s="24">
        <v>45.5</v>
      </c>
      <c r="E114" s="15">
        <v>12302</v>
      </c>
      <c r="F114" s="15">
        <v>22690</v>
      </c>
      <c r="G114" s="15">
        <v>28626</v>
      </c>
    </row>
    <row r="115" spans="1:7" s="24" customFormat="1">
      <c r="A115" s="24" t="s">
        <v>259</v>
      </c>
      <c r="B115" s="24" t="s">
        <v>9</v>
      </c>
      <c r="C115" s="15">
        <v>2198</v>
      </c>
      <c r="D115" s="24">
        <v>34</v>
      </c>
      <c r="E115" s="15">
        <v>12265</v>
      </c>
      <c r="F115" s="15">
        <v>11618</v>
      </c>
      <c r="G115" s="15">
        <v>8732</v>
      </c>
    </row>
    <row r="116" spans="1:7" s="24" customFormat="1">
      <c r="A116" s="24" t="s">
        <v>166</v>
      </c>
      <c r="B116" s="24" t="s">
        <v>167</v>
      </c>
      <c r="C116" s="15">
        <v>2208</v>
      </c>
      <c r="D116" s="24">
        <v>10</v>
      </c>
      <c r="E116" s="15">
        <v>2205</v>
      </c>
      <c r="F116" s="15">
        <v>2042</v>
      </c>
      <c r="G116" s="15">
        <v>1907</v>
      </c>
    </row>
    <row r="117" spans="1:7" s="16" customFormat="1">
      <c r="A117" s="16" t="s">
        <v>276</v>
      </c>
      <c r="B117" s="16" t="s">
        <v>22</v>
      </c>
      <c r="C117" s="30">
        <v>2228</v>
      </c>
      <c r="D117" s="16">
        <v>45.5</v>
      </c>
      <c r="E117" s="30">
        <v>14081</v>
      </c>
      <c r="F117" s="30">
        <v>15379</v>
      </c>
      <c r="G117" s="30">
        <v>17021</v>
      </c>
    </row>
    <row r="118" spans="1:7" s="24" customFormat="1">
      <c r="A118" s="24" t="s">
        <v>227</v>
      </c>
      <c r="B118" s="24" t="s">
        <v>21</v>
      </c>
      <c r="C118" s="15">
        <v>2242</v>
      </c>
      <c r="D118" s="24">
        <v>40</v>
      </c>
      <c r="E118" s="15">
        <v>3593</v>
      </c>
      <c r="F118" s="15">
        <v>6363</v>
      </c>
      <c r="G118" s="15">
        <v>5331</v>
      </c>
    </row>
    <row r="119" spans="1:7" s="24" customFormat="1">
      <c r="A119" s="24" t="s">
        <v>264</v>
      </c>
      <c r="B119" s="24" t="s">
        <v>149</v>
      </c>
      <c r="C119" s="15">
        <v>2312</v>
      </c>
      <c r="D119" s="24">
        <v>28</v>
      </c>
      <c r="E119" s="15">
        <v>10073</v>
      </c>
      <c r="F119" s="15">
        <v>12028</v>
      </c>
      <c r="G119" s="15">
        <v>10591</v>
      </c>
    </row>
    <row r="120" spans="1:7" s="24" customFormat="1">
      <c r="A120" s="24" t="s">
        <v>198</v>
      </c>
      <c r="B120" s="24" t="s">
        <v>134</v>
      </c>
      <c r="C120" s="15">
        <v>2326</v>
      </c>
      <c r="D120" s="24">
        <v>30</v>
      </c>
      <c r="E120" s="15">
        <v>8772</v>
      </c>
      <c r="F120" s="15">
        <v>3987</v>
      </c>
      <c r="G120" s="15">
        <v>4273</v>
      </c>
    </row>
    <row r="121" spans="1:7" s="16" customFormat="1">
      <c r="A121" s="16" t="s">
        <v>277</v>
      </c>
      <c r="B121" s="16" t="s">
        <v>41</v>
      </c>
      <c r="C121" s="30">
        <v>2332</v>
      </c>
      <c r="D121" s="16">
        <v>31</v>
      </c>
      <c r="E121" s="30">
        <v>19133</v>
      </c>
      <c r="F121" s="30">
        <v>15725</v>
      </c>
      <c r="G121" s="30">
        <v>15966</v>
      </c>
    </row>
    <row r="122" spans="1:7" s="24" customFormat="1">
      <c r="A122" s="24" t="s">
        <v>285</v>
      </c>
      <c r="B122" s="24" t="s">
        <v>45</v>
      </c>
      <c r="C122" s="15">
        <v>2396</v>
      </c>
      <c r="D122" s="24">
        <v>41</v>
      </c>
      <c r="E122" s="15">
        <v>20219</v>
      </c>
      <c r="F122" s="15">
        <v>16584</v>
      </c>
      <c r="G122" s="15">
        <v>18521</v>
      </c>
    </row>
    <row r="123" spans="1:7" s="24" customFormat="1">
      <c r="A123" s="24" t="s">
        <v>248</v>
      </c>
      <c r="B123" s="24" t="s">
        <v>149</v>
      </c>
      <c r="C123" s="15">
        <v>2414</v>
      </c>
      <c r="D123" s="24">
        <v>28</v>
      </c>
      <c r="E123" s="15">
        <v>10138</v>
      </c>
      <c r="F123" s="15">
        <v>9136</v>
      </c>
      <c r="G123" s="15">
        <v>10136</v>
      </c>
    </row>
    <row r="124" spans="1:7" s="24" customFormat="1">
      <c r="A124" s="24" t="s">
        <v>231</v>
      </c>
      <c r="B124" s="24" t="s">
        <v>17</v>
      </c>
      <c r="C124" s="15">
        <v>2434</v>
      </c>
      <c r="D124" s="24">
        <v>30</v>
      </c>
      <c r="E124" s="15">
        <v>5213</v>
      </c>
      <c r="F124" s="15">
        <v>6794</v>
      </c>
      <c r="G124" s="15">
        <v>7465</v>
      </c>
    </row>
    <row r="125" spans="1:7" s="16" customFormat="1">
      <c r="A125" s="16" t="s">
        <v>363</v>
      </c>
      <c r="B125" s="16" t="s">
        <v>44</v>
      </c>
      <c r="C125" s="30">
        <v>2458</v>
      </c>
      <c r="D125" s="16">
        <v>47</v>
      </c>
      <c r="E125" s="30">
        <v>89005</v>
      </c>
      <c r="F125" s="30">
        <v>87383</v>
      </c>
      <c r="G125" s="30">
        <v>79164</v>
      </c>
    </row>
    <row r="126" spans="1:7" s="24" customFormat="1">
      <c r="A126" s="24" t="s">
        <v>270</v>
      </c>
      <c r="B126" s="24" t="s">
        <v>7</v>
      </c>
      <c r="C126" s="15">
        <v>2461</v>
      </c>
      <c r="D126" s="24">
        <v>36</v>
      </c>
      <c r="E126" s="15">
        <v>15801</v>
      </c>
      <c r="F126" s="15">
        <v>14296</v>
      </c>
      <c r="G126" s="15">
        <v>13982</v>
      </c>
    </row>
    <row r="127" spans="1:7" s="24" customFormat="1">
      <c r="A127" s="24" t="s">
        <v>322</v>
      </c>
      <c r="B127" s="24" t="s">
        <v>19</v>
      </c>
      <c r="C127" s="15">
        <v>2463</v>
      </c>
      <c r="D127" s="24">
        <v>36</v>
      </c>
      <c r="E127" s="15">
        <v>41286</v>
      </c>
      <c r="F127" s="15">
        <v>36662</v>
      </c>
      <c r="G127" s="15">
        <v>30453</v>
      </c>
    </row>
    <row r="128" spans="1:7" s="24" customFormat="1">
      <c r="A128" s="24" t="s">
        <v>263</v>
      </c>
      <c r="B128" s="24" t="s">
        <v>18</v>
      </c>
      <c r="C128" s="15">
        <v>2486</v>
      </c>
      <c r="D128" s="24">
        <v>46</v>
      </c>
      <c r="E128" s="15">
        <v>14456</v>
      </c>
      <c r="F128" s="15">
        <v>12022</v>
      </c>
      <c r="G128" s="15">
        <v>11501</v>
      </c>
    </row>
    <row r="129" spans="1:7" s="16" customFormat="1">
      <c r="A129" s="16" t="s">
        <v>302</v>
      </c>
      <c r="B129" s="16" t="s">
        <v>253</v>
      </c>
      <c r="C129" s="30">
        <v>2555</v>
      </c>
      <c r="D129" s="16">
        <v>44</v>
      </c>
      <c r="E129" s="30">
        <v>32491</v>
      </c>
      <c r="F129" s="30">
        <v>22313</v>
      </c>
      <c r="G129" s="30">
        <v>24307</v>
      </c>
    </row>
    <row r="130" spans="1:7" s="24" customFormat="1">
      <c r="A130" s="24" t="s">
        <v>214</v>
      </c>
      <c r="B130" s="24" t="s">
        <v>17</v>
      </c>
      <c r="C130" s="15">
        <v>2573</v>
      </c>
      <c r="D130" s="24">
        <v>20</v>
      </c>
      <c r="E130" s="15">
        <v>6228</v>
      </c>
      <c r="F130" s="15">
        <v>5276</v>
      </c>
      <c r="G130" s="15">
        <v>5128</v>
      </c>
    </row>
    <row r="131" spans="1:7" s="24" customFormat="1">
      <c r="A131" s="24" t="s">
        <v>333</v>
      </c>
      <c r="B131" s="24" t="s">
        <v>28</v>
      </c>
      <c r="C131" s="15">
        <v>2601</v>
      </c>
      <c r="D131" s="24">
        <v>35</v>
      </c>
      <c r="E131" s="15">
        <v>45255</v>
      </c>
      <c r="F131" s="15">
        <v>48682</v>
      </c>
      <c r="G131" s="15">
        <v>54959</v>
      </c>
    </row>
    <row r="132" spans="1:7" s="24" customFormat="1">
      <c r="A132" s="24" t="s">
        <v>283</v>
      </c>
      <c r="B132" s="24" t="s">
        <v>5</v>
      </c>
      <c r="C132" s="15">
        <v>2663</v>
      </c>
      <c r="D132" s="24">
        <v>40</v>
      </c>
      <c r="E132" s="15">
        <v>22964</v>
      </c>
      <c r="F132" s="15">
        <v>16578</v>
      </c>
      <c r="G132" s="15">
        <v>19480</v>
      </c>
    </row>
    <row r="133" spans="1:7" s="16" customFormat="1">
      <c r="A133" s="16" t="s">
        <v>267</v>
      </c>
      <c r="B133" s="16" t="s">
        <v>31</v>
      </c>
      <c r="C133" s="30">
        <v>2683</v>
      </c>
      <c r="D133" s="16">
        <v>43</v>
      </c>
      <c r="E133" s="30">
        <v>12735</v>
      </c>
      <c r="F133" s="30">
        <v>12536</v>
      </c>
      <c r="G133" s="30">
        <v>11554</v>
      </c>
    </row>
    <row r="134" spans="1:7" s="24" customFormat="1">
      <c r="A134" s="24" t="s">
        <v>299</v>
      </c>
      <c r="B134" s="24" t="s">
        <v>149</v>
      </c>
      <c r="C134" s="15">
        <v>2926</v>
      </c>
      <c r="D134" s="24">
        <v>28</v>
      </c>
      <c r="E134" s="15">
        <v>21695</v>
      </c>
      <c r="F134" s="15">
        <v>21739</v>
      </c>
      <c r="G134" s="15">
        <v>21533</v>
      </c>
    </row>
    <row r="135" spans="1:7" s="24" customFormat="1">
      <c r="A135" s="24" t="s">
        <v>314</v>
      </c>
      <c r="B135" s="24" t="s">
        <v>41</v>
      </c>
      <c r="C135" s="15">
        <v>2932</v>
      </c>
      <c r="D135" s="24">
        <v>40</v>
      </c>
      <c r="E135" s="15">
        <v>26643</v>
      </c>
      <c r="F135" s="15">
        <v>27691</v>
      </c>
      <c r="G135" s="15">
        <v>27601</v>
      </c>
    </row>
    <row r="136" spans="1:7" s="24" customFormat="1">
      <c r="A136" s="24" t="s">
        <v>294</v>
      </c>
      <c r="B136" s="24" t="s">
        <v>32</v>
      </c>
      <c r="C136" s="15">
        <v>3056</v>
      </c>
      <c r="D136" s="24">
        <v>33</v>
      </c>
      <c r="E136" s="15">
        <v>17689</v>
      </c>
      <c r="F136" s="15">
        <v>19232</v>
      </c>
      <c r="G136" s="15">
        <v>21626</v>
      </c>
    </row>
    <row r="137" spans="1:7" s="16" customFormat="1">
      <c r="A137" s="16" t="s">
        <v>339</v>
      </c>
      <c r="B137" s="16" t="s">
        <v>43</v>
      </c>
      <c r="C137" s="30">
        <v>3059</v>
      </c>
      <c r="D137" s="16">
        <v>55</v>
      </c>
      <c r="E137" s="30">
        <v>61415</v>
      </c>
      <c r="F137" s="30">
        <v>57453</v>
      </c>
      <c r="G137" s="30">
        <v>57326</v>
      </c>
    </row>
    <row r="138" spans="1:7" s="24" customFormat="1">
      <c r="A138" s="24" t="s">
        <v>193</v>
      </c>
      <c r="B138" s="24" t="s">
        <v>17</v>
      </c>
      <c r="C138" s="15">
        <v>3234</v>
      </c>
      <c r="D138" s="24">
        <v>27</v>
      </c>
      <c r="E138" s="15">
        <v>4171</v>
      </c>
      <c r="F138" s="15">
        <v>3650</v>
      </c>
      <c r="G138" s="15">
        <v>4695</v>
      </c>
    </row>
    <row r="139" spans="1:7" s="24" customFormat="1">
      <c r="A139" s="24" t="s">
        <v>288</v>
      </c>
      <c r="B139" s="24" t="s">
        <v>43</v>
      </c>
      <c r="C139" s="15">
        <v>3321</v>
      </c>
      <c r="D139" s="24">
        <v>40</v>
      </c>
      <c r="E139" s="15">
        <v>14448</v>
      </c>
      <c r="F139" s="15">
        <v>17266</v>
      </c>
      <c r="G139" s="15">
        <v>17926</v>
      </c>
    </row>
    <row r="140" spans="1:7" s="24" customFormat="1">
      <c r="A140" s="24" t="s">
        <v>191</v>
      </c>
      <c r="B140" s="24" t="s">
        <v>171</v>
      </c>
      <c r="C140" s="15">
        <v>3437</v>
      </c>
      <c r="D140" s="24">
        <v>20</v>
      </c>
      <c r="E140" s="15">
        <v>3598</v>
      </c>
      <c r="F140" s="15">
        <v>3362</v>
      </c>
      <c r="G140" s="15">
        <v>3510</v>
      </c>
    </row>
    <row r="141" spans="1:7" s="16" customFormat="1">
      <c r="A141" s="16" t="s">
        <v>190</v>
      </c>
      <c r="B141" s="16" t="s">
        <v>34</v>
      </c>
      <c r="C141" s="30">
        <v>3465</v>
      </c>
      <c r="D141" s="16">
        <v>15</v>
      </c>
      <c r="E141" s="30">
        <v>2699</v>
      </c>
      <c r="F141" s="30">
        <v>3344</v>
      </c>
      <c r="G141" s="30">
        <v>5723</v>
      </c>
    </row>
    <row r="142" spans="1:7" s="24" customFormat="1">
      <c r="A142" s="24" t="s">
        <v>268</v>
      </c>
      <c r="B142" s="24" t="s">
        <v>45</v>
      </c>
      <c r="C142" s="15">
        <v>3482</v>
      </c>
      <c r="D142" s="24">
        <v>37.5</v>
      </c>
      <c r="E142" s="15">
        <v>22824</v>
      </c>
      <c r="F142" s="15">
        <v>13083</v>
      </c>
      <c r="G142" s="15">
        <v>12980</v>
      </c>
    </row>
    <row r="143" spans="1:7" s="24" customFormat="1">
      <c r="A143" s="24" t="s">
        <v>272</v>
      </c>
      <c r="B143" s="24" t="s">
        <v>273</v>
      </c>
      <c r="C143" s="15">
        <v>3677</v>
      </c>
      <c r="D143" s="24">
        <v>37</v>
      </c>
      <c r="E143" s="15">
        <v>12809</v>
      </c>
      <c r="F143" s="15">
        <v>14629</v>
      </c>
      <c r="G143" s="15">
        <v>20836</v>
      </c>
    </row>
    <row r="144" spans="1:7" s="24" customFormat="1">
      <c r="A144" s="24" t="s">
        <v>293</v>
      </c>
      <c r="B144" s="24" t="s">
        <v>139</v>
      </c>
      <c r="C144" s="15">
        <v>3699</v>
      </c>
      <c r="D144" s="24">
        <v>45.5</v>
      </c>
      <c r="E144" s="15">
        <v>16405</v>
      </c>
      <c r="F144" s="15">
        <v>18478</v>
      </c>
      <c r="G144" s="15">
        <v>15034</v>
      </c>
    </row>
    <row r="145" spans="1:7" s="16" customFormat="1">
      <c r="A145" s="16" t="s">
        <v>297</v>
      </c>
      <c r="B145" s="16" t="s">
        <v>31</v>
      </c>
      <c r="C145" s="30">
        <v>3849</v>
      </c>
      <c r="D145" s="16">
        <v>43</v>
      </c>
      <c r="E145" s="30">
        <v>21775</v>
      </c>
      <c r="F145" s="30">
        <v>20663</v>
      </c>
      <c r="G145" s="30">
        <v>20496</v>
      </c>
    </row>
    <row r="146" spans="1:7" s="24" customFormat="1">
      <c r="A146" s="24" t="s">
        <v>301</v>
      </c>
      <c r="B146" s="24" t="s">
        <v>42</v>
      </c>
      <c r="C146" s="15">
        <v>3882</v>
      </c>
      <c r="D146" s="24">
        <v>35</v>
      </c>
      <c r="E146" s="15">
        <v>53307</v>
      </c>
      <c r="F146" s="15">
        <v>50964</v>
      </c>
      <c r="G146" s="15">
        <v>20274</v>
      </c>
    </row>
    <row r="147" spans="1:7" s="24" customFormat="1">
      <c r="A147" s="24" t="s">
        <v>300</v>
      </c>
      <c r="B147" s="24" t="s">
        <v>32</v>
      </c>
      <c r="C147" s="15">
        <v>4079</v>
      </c>
      <c r="D147" s="24">
        <v>35</v>
      </c>
      <c r="E147" s="15">
        <v>21081</v>
      </c>
      <c r="F147" s="15">
        <v>21750</v>
      </c>
      <c r="G147" s="15">
        <v>20554</v>
      </c>
    </row>
    <row r="148" spans="1:7" s="24" customFormat="1">
      <c r="A148" s="24" t="s">
        <v>318</v>
      </c>
      <c r="B148" s="24" t="s">
        <v>45</v>
      </c>
      <c r="C148" s="15">
        <v>4200</v>
      </c>
      <c r="D148" s="24">
        <v>48.5</v>
      </c>
      <c r="E148" s="15">
        <v>44730</v>
      </c>
      <c r="F148" s="15">
        <v>30406</v>
      </c>
      <c r="G148" s="15">
        <v>37378</v>
      </c>
    </row>
    <row r="149" spans="1:7" s="16" customFormat="1">
      <c r="A149" s="16" t="s">
        <v>309</v>
      </c>
      <c r="B149" s="16" t="s">
        <v>310</v>
      </c>
      <c r="C149" s="30">
        <v>4400</v>
      </c>
      <c r="D149" s="16">
        <v>40.5</v>
      </c>
      <c r="E149" s="30">
        <v>25215</v>
      </c>
      <c r="F149" s="30">
        <v>25596</v>
      </c>
      <c r="G149" s="30">
        <v>25678</v>
      </c>
    </row>
    <row r="150" spans="1:7" s="24" customFormat="1">
      <c r="A150" s="24" t="s">
        <v>324</v>
      </c>
      <c r="B150" s="24" t="s">
        <v>41</v>
      </c>
      <c r="C150" s="15">
        <v>4637</v>
      </c>
      <c r="D150" s="24">
        <v>46</v>
      </c>
      <c r="E150" s="15">
        <v>40549</v>
      </c>
      <c r="F150" s="15">
        <v>38213</v>
      </c>
      <c r="G150" s="15">
        <v>33168</v>
      </c>
    </row>
    <row r="151" spans="1:7" s="24" customFormat="1">
      <c r="A151" s="24" t="s">
        <v>340</v>
      </c>
      <c r="B151" s="24" t="s">
        <v>44</v>
      </c>
      <c r="C151" s="15">
        <v>4910</v>
      </c>
      <c r="D151" s="24">
        <v>48</v>
      </c>
      <c r="E151" s="15">
        <v>59792</v>
      </c>
      <c r="F151" s="15">
        <v>58660</v>
      </c>
      <c r="G151" s="15">
        <v>59497</v>
      </c>
    </row>
    <row r="152" spans="1:7" s="24" customFormat="1">
      <c r="A152" s="24" t="s">
        <v>328</v>
      </c>
      <c r="B152" s="24" t="s">
        <v>10</v>
      </c>
      <c r="C152" s="15">
        <v>5197</v>
      </c>
      <c r="D152" s="24">
        <v>49</v>
      </c>
      <c r="E152" s="15">
        <v>40501</v>
      </c>
      <c r="F152" s="15">
        <v>41723</v>
      </c>
      <c r="G152" s="15">
        <v>37466</v>
      </c>
    </row>
    <row r="153" spans="1:7" s="16" customFormat="1">
      <c r="A153" s="16" t="s">
        <v>338</v>
      </c>
      <c r="B153" s="16" t="s">
        <v>32</v>
      </c>
      <c r="C153" s="30">
        <v>5253</v>
      </c>
      <c r="D153" s="16">
        <v>52</v>
      </c>
      <c r="E153" s="30">
        <v>60092</v>
      </c>
      <c r="F153" s="30">
        <v>57245</v>
      </c>
      <c r="G153" s="30">
        <v>57579</v>
      </c>
    </row>
    <row r="154" spans="1:7" s="24" customFormat="1">
      <c r="A154" s="24" t="s">
        <v>313</v>
      </c>
      <c r="B154" s="24" t="s">
        <v>43</v>
      </c>
      <c r="C154" s="15">
        <v>5478</v>
      </c>
      <c r="D154" s="24">
        <v>54</v>
      </c>
      <c r="E154" s="15">
        <v>30329</v>
      </c>
      <c r="F154" s="15">
        <v>27467</v>
      </c>
      <c r="G154" s="15">
        <v>27617</v>
      </c>
    </row>
    <row r="155" spans="1:7" s="24" customFormat="1">
      <c r="A155" s="24" t="s">
        <v>326</v>
      </c>
      <c r="B155" s="24" t="s">
        <v>41</v>
      </c>
      <c r="C155" s="15">
        <v>5482</v>
      </c>
      <c r="D155" s="24">
        <v>40</v>
      </c>
      <c r="E155" s="15">
        <v>40313</v>
      </c>
      <c r="F155" s="15">
        <v>39714</v>
      </c>
      <c r="G155" s="15">
        <v>40765</v>
      </c>
    </row>
    <row r="156" spans="1:7" s="24" customFormat="1">
      <c r="A156" s="24" t="s">
        <v>291</v>
      </c>
      <c r="B156" s="24" t="s">
        <v>171</v>
      </c>
      <c r="C156" s="15">
        <v>5502</v>
      </c>
      <c r="D156" s="24">
        <v>49</v>
      </c>
      <c r="E156" s="15">
        <v>19171</v>
      </c>
      <c r="F156" s="15">
        <v>17853</v>
      </c>
      <c r="G156" s="15">
        <v>15863</v>
      </c>
    </row>
    <row r="157" spans="1:7" s="16" customFormat="1">
      <c r="A157" s="16" t="s">
        <v>332</v>
      </c>
      <c r="B157" s="16" t="s">
        <v>21</v>
      </c>
      <c r="C157" s="30">
        <v>5873</v>
      </c>
      <c r="D157" s="16">
        <v>42.5</v>
      </c>
      <c r="E157" s="30">
        <v>45735</v>
      </c>
      <c r="F157" s="30">
        <v>47798</v>
      </c>
      <c r="G157" s="30">
        <v>43926</v>
      </c>
    </row>
    <row r="158" spans="1:7" s="24" customFormat="1">
      <c r="A158" s="24" t="s">
        <v>312</v>
      </c>
      <c r="B158" s="24" t="s">
        <v>45</v>
      </c>
      <c r="C158" s="15">
        <v>5987</v>
      </c>
      <c r="D158" s="24">
        <v>45.5</v>
      </c>
      <c r="E158" s="15">
        <v>35460</v>
      </c>
      <c r="F158" s="15">
        <v>27434</v>
      </c>
      <c r="G158" s="15">
        <v>31665</v>
      </c>
    </row>
    <row r="159" spans="1:7" s="24" customFormat="1">
      <c r="A159" s="24" t="s">
        <v>330</v>
      </c>
      <c r="B159" s="24" t="s">
        <v>45</v>
      </c>
      <c r="C159" s="15">
        <v>6027</v>
      </c>
      <c r="D159" s="24">
        <v>43</v>
      </c>
      <c r="E159" s="15">
        <v>56566</v>
      </c>
      <c r="F159" s="15">
        <v>43210</v>
      </c>
      <c r="G159" s="15">
        <v>46980</v>
      </c>
    </row>
    <row r="160" spans="1:7" s="24" customFormat="1">
      <c r="A160" s="24" t="s">
        <v>306</v>
      </c>
      <c r="B160" s="24" t="s">
        <v>134</v>
      </c>
      <c r="C160" s="15">
        <v>6415</v>
      </c>
      <c r="D160" s="24">
        <v>53</v>
      </c>
      <c r="E160" s="15">
        <v>54384</v>
      </c>
      <c r="F160" s="15">
        <v>23593</v>
      </c>
      <c r="G160" s="15">
        <v>25974</v>
      </c>
    </row>
    <row r="161" spans="1:7" s="16" customFormat="1">
      <c r="A161" s="16" t="s">
        <v>346</v>
      </c>
      <c r="B161" s="16" t="s">
        <v>46</v>
      </c>
      <c r="C161" s="30">
        <v>6579</v>
      </c>
      <c r="D161" s="16">
        <v>57</v>
      </c>
      <c r="E161" s="30">
        <v>63666</v>
      </c>
      <c r="F161" s="30">
        <v>68129</v>
      </c>
      <c r="G161" s="30">
        <v>67057</v>
      </c>
    </row>
    <row r="162" spans="1:7" s="24" customFormat="1">
      <c r="A162" s="24" t="s">
        <v>341</v>
      </c>
      <c r="B162" s="24" t="s">
        <v>243</v>
      </c>
      <c r="C162" s="15">
        <v>6603</v>
      </c>
      <c r="D162" s="24">
        <v>50</v>
      </c>
      <c r="E162" s="15">
        <v>59943</v>
      </c>
      <c r="F162" s="15">
        <v>59610</v>
      </c>
      <c r="G162" s="15">
        <v>62893</v>
      </c>
    </row>
    <row r="163" spans="1:7" s="24" customFormat="1">
      <c r="A163" s="24" t="s">
        <v>238</v>
      </c>
      <c r="B163" s="24" t="s">
        <v>233</v>
      </c>
      <c r="C163" s="15">
        <v>6674</v>
      </c>
      <c r="D163" s="24">
        <v>39</v>
      </c>
      <c r="E163" s="15">
        <v>7349</v>
      </c>
      <c r="F163" s="15">
        <v>7848</v>
      </c>
      <c r="G163" s="15">
        <v>7005</v>
      </c>
    </row>
    <row r="164" spans="1:7" s="24" customFormat="1">
      <c r="A164" s="24" t="s">
        <v>372</v>
      </c>
      <c r="B164" s="24" t="s">
        <v>47</v>
      </c>
      <c r="C164" s="15">
        <v>6682</v>
      </c>
      <c r="D164" s="24">
        <v>48.5</v>
      </c>
      <c r="E164" s="15">
        <v>115343</v>
      </c>
      <c r="F164" s="15">
        <v>110229</v>
      </c>
      <c r="G164" s="15">
        <v>108653</v>
      </c>
    </row>
    <row r="165" spans="1:7" s="16" customFormat="1">
      <c r="A165" s="16" t="s">
        <v>382</v>
      </c>
      <c r="B165" s="16" t="s">
        <v>47</v>
      </c>
      <c r="C165" s="30">
        <v>6812</v>
      </c>
      <c r="D165" s="16">
        <v>51.5</v>
      </c>
      <c r="E165" s="30">
        <v>156706</v>
      </c>
      <c r="F165" s="30">
        <v>171106</v>
      </c>
      <c r="G165" s="30">
        <v>175217</v>
      </c>
    </row>
    <row r="166" spans="1:7" s="24" customFormat="1">
      <c r="A166" s="24" t="s">
        <v>323</v>
      </c>
      <c r="B166" s="24" t="s">
        <v>134</v>
      </c>
      <c r="C166" s="15">
        <v>6956</v>
      </c>
      <c r="D166" s="24">
        <v>42</v>
      </c>
      <c r="E166" s="15">
        <v>87189</v>
      </c>
      <c r="F166" s="15">
        <v>37421</v>
      </c>
      <c r="G166" s="15">
        <v>39867</v>
      </c>
    </row>
    <row r="167" spans="1:7" s="24" customFormat="1">
      <c r="A167" s="24" t="s">
        <v>344</v>
      </c>
      <c r="B167" s="24" t="s">
        <v>41</v>
      </c>
      <c r="C167" s="15">
        <v>7006</v>
      </c>
      <c r="D167" s="24">
        <v>36</v>
      </c>
      <c r="E167" s="15">
        <v>64658</v>
      </c>
      <c r="F167" s="15">
        <v>61024</v>
      </c>
      <c r="G167" s="15">
        <v>59746</v>
      </c>
    </row>
    <row r="168" spans="1:7" s="24" customFormat="1">
      <c r="A168" s="24" t="s">
        <v>380</v>
      </c>
      <c r="B168" s="24" t="s">
        <v>47</v>
      </c>
      <c r="C168" s="15">
        <v>7113</v>
      </c>
      <c r="D168" s="24">
        <v>47.5</v>
      </c>
      <c r="E168" s="15">
        <v>153823</v>
      </c>
      <c r="F168" s="15">
        <v>167913</v>
      </c>
      <c r="G168" s="15">
        <v>172057</v>
      </c>
    </row>
    <row r="169" spans="1:7" s="16" customFormat="1">
      <c r="A169" s="16" t="s">
        <v>329</v>
      </c>
      <c r="B169" s="16" t="s">
        <v>13</v>
      </c>
      <c r="C169" s="30">
        <v>7303</v>
      </c>
      <c r="D169" s="16">
        <v>40</v>
      </c>
      <c r="E169" s="30">
        <v>103019</v>
      </c>
      <c r="F169" s="30">
        <v>42099</v>
      </c>
      <c r="G169" s="30">
        <v>43919</v>
      </c>
    </row>
    <row r="170" spans="1:7" s="24" customFormat="1">
      <c r="A170" s="24" t="s">
        <v>365</v>
      </c>
      <c r="B170" s="24" t="s">
        <v>41</v>
      </c>
      <c r="C170" s="15">
        <v>7372</v>
      </c>
      <c r="D170" s="24">
        <v>62</v>
      </c>
      <c r="E170" s="15">
        <v>83665</v>
      </c>
      <c r="F170" s="15">
        <v>89442</v>
      </c>
      <c r="G170" s="15">
        <v>80123</v>
      </c>
    </row>
    <row r="171" spans="1:7" s="24" customFormat="1">
      <c r="A171" s="24" t="s">
        <v>354</v>
      </c>
      <c r="B171" s="24" t="s">
        <v>355</v>
      </c>
      <c r="C171" s="15">
        <v>7579</v>
      </c>
      <c r="D171" s="24">
        <v>49</v>
      </c>
      <c r="E171" s="15">
        <v>74330</v>
      </c>
      <c r="F171" s="15">
        <v>80548</v>
      </c>
      <c r="G171" s="15">
        <v>79504</v>
      </c>
    </row>
    <row r="172" spans="1:7" s="24" customFormat="1">
      <c r="A172" s="24" t="s">
        <v>395</v>
      </c>
      <c r="B172" s="24" t="s">
        <v>256</v>
      </c>
      <c r="C172" s="15">
        <v>7607</v>
      </c>
      <c r="D172" s="24">
        <v>56</v>
      </c>
      <c r="E172" s="15">
        <v>60930</v>
      </c>
      <c r="F172" s="15">
        <v>52515</v>
      </c>
      <c r="G172" s="15">
        <v>116936</v>
      </c>
    </row>
    <row r="173" spans="1:7" s="16" customFormat="1">
      <c r="A173" s="16" t="s">
        <v>364</v>
      </c>
      <c r="B173" s="16" t="s">
        <v>46</v>
      </c>
      <c r="C173" s="30">
        <v>7608</v>
      </c>
      <c r="D173" s="16">
        <v>52</v>
      </c>
      <c r="E173" s="30">
        <v>82460</v>
      </c>
      <c r="F173" s="30">
        <v>87492</v>
      </c>
      <c r="G173" s="30">
        <v>91679</v>
      </c>
    </row>
    <row r="174" spans="1:7" s="24" customFormat="1">
      <c r="A174" s="24" t="s">
        <v>281</v>
      </c>
      <c r="B174" s="24" t="s">
        <v>186</v>
      </c>
      <c r="C174" s="15">
        <v>7957</v>
      </c>
      <c r="D174" s="24">
        <v>58</v>
      </c>
      <c r="E174" s="15">
        <v>17979</v>
      </c>
      <c r="F174" s="15">
        <v>16142</v>
      </c>
      <c r="G174" s="15">
        <v>16133</v>
      </c>
    </row>
    <row r="175" spans="1:7" s="24" customFormat="1">
      <c r="A175" s="24" t="s">
        <v>386</v>
      </c>
      <c r="B175" s="24" t="s">
        <v>233</v>
      </c>
      <c r="C175" s="15">
        <v>8209</v>
      </c>
      <c r="D175" s="24">
        <v>49</v>
      </c>
      <c r="E175" s="15">
        <v>170814</v>
      </c>
      <c r="F175" s="15">
        <v>188191</v>
      </c>
      <c r="G175" s="15">
        <v>171795</v>
      </c>
    </row>
    <row r="176" spans="1:7" s="24" customFormat="1">
      <c r="A176" s="24" t="s">
        <v>343</v>
      </c>
      <c r="B176" s="24" t="s">
        <v>43</v>
      </c>
      <c r="C176" s="15">
        <v>8625</v>
      </c>
      <c r="D176" s="24">
        <v>51</v>
      </c>
      <c r="E176" s="15">
        <v>58349</v>
      </c>
      <c r="F176" s="15">
        <v>60624</v>
      </c>
      <c r="G176" s="15">
        <v>65393</v>
      </c>
    </row>
    <row r="177" spans="1:7" s="16" customFormat="1">
      <c r="A177" s="16" t="s">
        <v>351</v>
      </c>
      <c r="B177" s="16" t="s">
        <v>30</v>
      </c>
      <c r="C177" s="30">
        <v>9861</v>
      </c>
      <c r="D177" s="16">
        <v>56</v>
      </c>
      <c r="E177" s="30">
        <v>82991</v>
      </c>
      <c r="F177" s="30">
        <v>79073</v>
      </c>
      <c r="G177" s="30">
        <v>84764</v>
      </c>
    </row>
    <row r="178" spans="1:7" s="24" customFormat="1">
      <c r="A178" s="24" t="s">
        <v>377</v>
      </c>
      <c r="B178" s="24" t="s">
        <v>28</v>
      </c>
      <c r="C178" s="15">
        <v>10535</v>
      </c>
      <c r="D178" s="24">
        <v>48</v>
      </c>
      <c r="E178" s="15">
        <v>158786</v>
      </c>
      <c r="F178" s="15">
        <v>153179</v>
      </c>
      <c r="G178" s="15">
        <v>150441</v>
      </c>
    </row>
    <row r="179" spans="1:7" s="24" customFormat="1">
      <c r="A179" s="24" t="s">
        <v>349</v>
      </c>
      <c r="B179" s="24" t="s">
        <v>44</v>
      </c>
      <c r="C179" s="15">
        <v>11681</v>
      </c>
      <c r="D179" s="24">
        <v>60</v>
      </c>
      <c r="E179" s="15">
        <v>73155</v>
      </c>
      <c r="F179" s="15">
        <v>76913</v>
      </c>
      <c r="G179" s="15">
        <v>74569</v>
      </c>
    </row>
    <row r="180" spans="1:7" s="24" customFormat="1">
      <c r="A180" s="24" t="s">
        <v>389</v>
      </c>
      <c r="B180" s="24" t="s">
        <v>47</v>
      </c>
      <c r="C180" s="15">
        <v>11756</v>
      </c>
      <c r="D180" s="24">
        <v>53</v>
      </c>
      <c r="E180" s="15">
        <v>226320</v>
      </c>
      <c r="F180" s="15">
        <v>234285</v>
      </c>
      <c r="G180" s="15">
        <v>231232</v>
      </c>
    </row>
    <row r="181" spans="1:7" s="16" customFormat="1">
      <c r="A181" s="16" t="s">
        <v>321</v>
      </c>
      <c r="B181" s="16" t="s">
        <v>17</v>
      </c>
      <c r="C181" s="30">
        <v>12066</v>
      </c>
      <c r="D181" s="16">
        <v>53</v>
      </c>
      <c r="E181" s="30">
        <v>30505</v>
      </c>
      <c r="F181" s="30">
        <v>34894</v>
      </c>
      <c r="G181" s="30">
        <v>26600</v>
      </c>
    </row>
    <row r="182" spans="1:7" s="24" customFormat="1">
      <c r="A182" s="24" t="s">
        <v>311</v>
      </c>
      <c r="B182" s="24" t="s">
        <v>134</v>
      </c>
      <c r="C182" s="15">
        <v>12145</v>
      </c>
      <c r="D182" s="24">
        <v>52</v>
      </c>
      <c r="E182" s="15">
        <v>60593</v>
      </c>
      <c r="F182" s="15">
        <v>26576</v>
      </c>
      <c r="G182" s="15">
        <v>28882</v>
      </c>
    </row>
    <row r="183" spans="1:7" s="24" customFormat="1">
      <c r="A183" s="24" t="s">
        <v>334</v>
      </c>
      <c r="B183" s="24" t="s">
        <v>247</v>
      </c>
      <c r="C183" s="15">
        <v>12911</v>
      </c>
      <c r="D183" s="24">
        <v>48</v>
      </c>
      <c r="E183" s="15">
        <v>62887</v>
      </c>
      <c r="F183" s="15">
        <v>51859</v>
      </c>
      <c r="G183" s="15">
        <v>48330</v>
      </c>
    </row>
    <row r="184" spans="1:7" s="24" customFormat="1">
      <c r="A184" s="24" t="s">
        <v>368</v>
      </c>
      <c r="B184" s="24" t="s">
        <v>36</v>
      </c>
      <c r="C184" s="15">
        <v>13337</v>
      </c>
      <c r="D184" s="24">
        <v>60</v>
      </c>
      <c r="E184" s="15">
        <v>104252</v>
      </c>
      <c r="F184" s="15">
        <v>100167</v>
      </c>
      <c r="G184" s="15">
        <v>102281</v>
      </c>
    </row>
    <row r="185" spans="1:7" s="16" customFormat="1">
      <c r="A185" s="16" t="s">
        <v>373</v>
      </c>
      <c r="B185" s="16" t="s">
        <v>149</v>
      </c>
      <c r="C185" s="30">
        <v>13841</v>
      </c>
      <c r="D185" s="16">
        <v>44</v>
      </c>
      <c r="E185" s="30">
        <v>106876</v>
      </c>
      <c r="F185" s="30">
        <v>118913</v>
      </c>
      <c r="G185" s="30">
        <v>126255</v>
      </c>
    </row>
    <row r="186" spans="1:7" s="24" customFormat="1">
      <c r="A186" s="24" t="s">
        <v>350</v>
      </c>
      <c r="B186" s="24" t="s">
        <v>43</v>
      </c>
      <c r="C186" s="15">
        <v>14054</v>
      </c>
      <c r="D186" s="24">
        <v>60</v>
      </c>
      <c r="E186" s="15">
        <v>81549</v>
      </c>
      <c r="F186" s="15">
        <v>77511</v>
      </c>
      <c r="G186" s="15">
        <v>79485</v>
      </c>
    </row>
    <row r="187" spans="1:7" s="24" customFormat="1">
      <c r="A187" s="24" t="s">
        <v>359</v>
      </c>
      <c r="B187" s="24" t="s">
        <v>47</v>
      </c>
      <c r="C187" s="15">
        <v>14099</v>
      </c>
      <c r="D187" s="24">
        <v>48.5</v>
      </c>
      <c r="E187" s="15">
        <v>85896</v>
      </c>
      <c r="F187" s="15">
        <v>83323</v>
      </c>
      <c r="G187" s="15">
        <v>87338</v>
      </c>
    </row>
    <row r="188" spans="1:7" s="24" customFormat="1">
      <c r="A188" s="24" t="s">
        <v>317</v>
      </c>
      <c r="B188" s="24" t="s">
        <v>18</v>
      </c>
      <c r="C188" s="15">
        <v>14550</v>
      </c>
      <c r="D188" s="24">
        <v>51.5</v>
      </c>
      <c r="E188" s="15">
        <v>31908</v>
      </c>
      <c r="F188" s="15">
        <v>29106</v>
      </c>
      <c r="G188" s="15">
        <v>31765</v>
      </c>
    </row>
    <row r="189" spans="1:7" s="16" customFormat="1">
      <c r="A189" s="16" t="s">
        <v>366</v>
      </c>
      <c r="B189" s="16" t="s">
        <v>247</v>
      </c>
      <c r="C189" s="30">
        <v>14692</v>
      </c>
      <c r="D189" s="16">
        <v>52</v>
      </c>
      <c r="E189" s="30">
        <v>95289</v>
      </c>
      <c r="F189" s="30">
        <v>90712</v>
      </c>
      <c r="G189" s="30">
        <v>114296</v>
      </c>
    </row>
    <row r="190" spans="1:7" s="24" customFormat="1">
      <c r="A190" s="24" t="s">
        <v>383</v>
      </c>
      <c r="B190" s="24" t="s">
        <v>11</v>
      </c>
      <c r="C190" s="15">
        <v>14879</v>
      </c>
      <c r="D190" s="24">
        <v>39</v>
      </c>
      <c r="E190" s="15">
        <v>177500</v>
      </c>
      <c r="F190" s="15">
        <v>175440</v>
      </c>
      <c r="G190" s="15">
        <v>147139</v>
      </c>
    </row>
    <row r="191" spans="1:7" s="24" customFormat="1">
      <c r="A191" s="24" t="s">
        <v>327</v>
      </c>
      <c r="B191" s="24" t="s">
        <v>44</v>
      </c>
      <c r="C191" s="15">
        <v>15851</v>
      </c>
      <c r="D191" s="24">
        <v>60</v>
      </c>
      <c r="E191" s="15">
        <v>87274</v>
      </c>
      <c r="F191" s="15">
        <v>41393</v>
      </c>
      <c r="G191" s="15">
        <v>53973</v>
      </c>
    </row>
    <row r="192" spans="1:7" s="24" customFormat="1">
      <c r="A192" s="24" t="s">
        <v>336</v>
      </c>
      <c r="B192" s="24" t="s">
        <v>45</v>
      </c>
      <c r="C192" s="15">
        <v>16436</v>
      </c>
      <c r="D192" s="24">
        <v>43</v>
      </c>
      <c r="E192" s="15">
        <v>74190</v>
      </c>
      <c r="F192" s="15">
        <v>52262</v>
      </c>
      <c r="G192" s="15">
        <v>58160</v>
      </c>
    </row>
    <row r="193" spans="1:7" s="16" customFormat="1">
      <c r="A193" s="16" t="s">
        <v>378</v>
      </c>
      <c r="B193" s="16" t="s">
        <v>44</v>
      </c>
      <c r="C193" s="30">
        <v>17225</v>
      </c>
      <c r="D193" s="16">
        <v>60</v>
      </c>
      <c r="E193" s="30">
        <v>166528</v>
      </c>
      <c r="F193" s="30">
        <v>163262</v>
      </c>
      <c r="G193" s="30">
        <v>148584</v>
      </c>
    </row>
    <row r="194" spans="1:7" s="24" customFormat="1">
      <c r="A194" s="24" t="s">
        <v>51</v>
      </c>
      <c r="B194" s="24" t="s">
        <v>369</v>
      </c>
      <c r="C194" s="15">
        <v>17320</v>
      </c>
      <c r="D194" s="24">
        <v>42</v>
      </c>
      <c r="E194" s="15">
        <v>105608</v>
      </c>
      <c r="F194" s="15">
        <v>103126</v>
      </c>
      <c r="G194" s="15">
        <v>95653</v>
      </c>
    </row>
    <row r="195" spans="1:7" s="24" customFormat="1">
      <c r="A195" s="24" t="s">
        <v>379</v>
      </c>
      <c r="B195" s="24" t="s">
        <v>34</v>
      </c>
      <c r="C195" s="15">
        <v>18393</v>
      </c>
      <c r="D195" s="24">
        <v>45.5</v>
      </c>
      <c r="E195" s="15">
        <v>159981</v>
      </c>
      <c r="F195" s="15">
        <v>167908</v>
      </c>
      <c r="G195" s="15">
        <v>161870</v>
      </c>
    </row>
    <row r="196" spans="1:7" s="24" customFormat="1">
      <c r="A196" s="24" t="s">
        <v>352</v>
      </c>
      <c r="B196" s="24" t="s">
        <v>167</v>
      </c>
      <c r="C196" s="15">
        <v>18425</v>
      </c>
      <c r="D196" s="24">
        <v>57</v>
      </c>
      <c r="E196" s="15">
        <v>91373</v>
      </c>
      <c r="F196" s="15">
        <v>79510</v>
      </c>
      <c r="G196" s="15">
        <v>70211</v>
      </c>
    </row>
    <row r="197" spans="1:7" s="16" customFormat="1">
      <c r="A197" s="16" t="s">
        <v>362</v>
      </c>
      <c r="B197" s="16" t="s">
        <v>27</v>
      </c>
      <c r="C197" s="30">
        <v>18464</v>
      </c>
      <c r="D197" s="16">
        <v>48</v>
      </c>
      <c r="E197" s="30">
        <v>88710</v>
      </c>
      <c r="F197" s="30">
        <v>86950</v>
      </c>
      <c r="G197" s="30">
        <v>78408</v>
      </c>
    </row>
    <row r="198" spans="1:7" s="24" customFormat="1">
      <c r="A198" s="24" t="s">
        <v>360</v>
      </c>
      <c r="B198" s="24" t="s">
        <v>247</v>
      </c>
      <c r="C198" s="15">
        <v>20173</v>
      </c>
      <c r="D198" s="24">
        <v>58</v>
      </c>
      <c r="E198" s="15">
        <v>92457</v>
      </c>
      <c r="F198" s="15">
        <v>85374</v>
      </c>
      <c r="G198" s="15">
        <v>94422</v>
      </c>
    </row>
    <row r="199" spans="1:7" s="24" customFormat="1">
      <c r="A199" s="24" t="s">
        <v>356</v>
      </c>
      <c r="B199" s="24" t="s">
        <v>357</v>
      </c>
      <c r="C199" s="15">
        <v>20645</v>
      </c>
      <c r="D199" s="24">
        <v>48</v>
      </c>
      <c r="E199" s="15">
        <v>85267</v>
      </c>
      <c r="F199" s="15">
        <v>81472</v>
      </c>
      <c r="G199" s="15">
        <v>75555</v>
      </c>
    </row>
    <row r="200" spans="1:7" s="24" customFormat="1">
      <c r="A200" s="24" t="s">
        <v>381</v>
      </c>
      <c r="B200" s="24" t="s">
        <v>47</v>
      </c>
      <c r="C200" s="15">
        <v>21054</v>
      </c>
      <c r="D200" s="24">
        <v>48</v>
      </c>
      <c r="E200" s="15">
        <v>157205</v>
      </c>
      <c r="F200" s="15">
        <v>168676</v>
      </c>
      <c r="G200" s="15">
        <v>181678</v>
      </c>
    </row>
    <row r="201" spans="1:7" s="16" customFormat="1">
      <c r="A201" s="16" t="s">
        <v>370</v>
      </c>
      <c r="B201" s="16" t="s">
        <v>200</v>
      </c>
      <c r="C201" s="30">
        <v>21869</v>
      </c>
      <c r="D201" s="16">
        <v>48</v>
      </c>
      <c r="E201" s="30">
        <v>101203</v>
      </c>
      <c r="F201" s="30">
        <v>103949</v>
      </c>
      <c r="G201" s="30">
        <v>100941</v>
      </c>
    </row>
    <row r="202" spans="1:7" s="24" customFormat="1">
      <c r="A202" s="24" t="s">
        <v>394</v>
      </c>
      <c r="B202" s="24" t="s">
        <v>45</v>
      </c>
      <c r="C202" s="15">
        <v>21961</v>
      </c>
      <c r="D202" s="24">
        <v>58</v>
      </c>
      <c r="E202" s="15">
        <v>125225</v>
      </c>
      <c r="F202" s="15">
        <v>89261</v>
      </c>
      <c r="G202" s="15">
        <v>101357</v>
      </c>
    </row>
    <row r="203" spans="1:7" s="24" customFormat="1">
      <c r="A203" s="24" t="s">
        <v>371</v>
      </c>
      <c r="B203" s="24" t="s">
        <v>154</v>
      </c>
      <c r="C203" s="15">
        <v>23347</v>
      </c>
      <c r="D203" s="24">
        <v>65</v>
      </c>
      <c r="E203" s="15">
        <v>106389</v>
      </c>
      <c r="F203" s="15">
        <v>106578</v>
      </c>
      <c r="G203" s="15">
        <v>84840</v>
      </c>
    </row>
    <row r="204" spans="1:7" s="24" customFormat="1">
      <c r="A204" s="24" t="s">
        <v>375</v>
      </c>
      <c r="B204" s="24" t="s">
        <v>33</v>
      </c>
      <c r="C204" s="15">
        <v>25944</v>
      </c>
      <c r="D204" s="24">
        <v>58</v>
      </c>
      <c r="E204" s="15">
        <v>147793</v>
      </c>
      <c r="F204" s="15">
        <v>127429</v>
      </c>
      <c r="G204" s="15">
        <v>120845</v>
      </c>
    </row>
    <row r="205" spans="1:7" s="16" customFormat="1">
      <c r="A205" s="16" t="s">
        <v>385</v>
      </c>
      <c r="B205" s="16" t="s">
        <v>44</v>
      </c>
      <c r="C205" s="30">
        <v>26200</v>
      </c>
      <c r="D205" s="16">
        <v>60</v>
      </c>
      <c r="E205" s="30">
        <v>185614</v>
      </c>
      <c r="F205" s="30">
        <v>178226</v>
      </c>
      <c r="G205" s="30">
        <v>174106</v>
      </c>
    </row>
    <row r="206" spans="1:7" s="24" customFormat="1">
      <c r="A206" s="24" t="s">
        <v>388</v>
      </c>
      <c r="B206" s="24" t="s">
        <v>29</v>
      </c>
      <c r="C206" s="15">
        <v>26407</v>
      </c>
      <c r="D206" s="24">
        <v>60</v>
      </c>
      <c r="E206" s="15">
        <v>212811</v>
      </c>
      <c r="F206" s="15">
        <v>208238</v>
      </c>
      <c r="G206" s="15">
        <v>208469</v>
      </c>
    </row>
    <row r="207" spans="1:7" s="24" customFormat="1">
      <c r="A207" s="24" t="s">
        <v>384</v>
      </c>
      <c r="B207" s="24" t="s">
        <v>47</v>
      </c>
      <c r="C207" s="15">
        <v>28977</v>
      </c>
      <c r="D207" s="24">
        <v>51</v>
      </c>
      <c r="E207" s="15">
        <v>181554</v>
      </c>
      <c r="F207" s="15">
        <v>176605</v>
      </c>
      <c r="G207" s="15">
        <v>172354</v>
      </c>
    </row>
    <row r="208" spans="1:7" s="24" customFormat="1">
      <c r="A208" s="24" t="s">
        <v>374</v>
      </c>
      <c r="B208" s="24" t="s">
        <v>42</v>
      </c>
      <c r="C208" s="15">
        <v>34211</v>
      </c>
      <c r="D208" s="24">
        <v>60</v>
      </c>
      <c r="E208" s="15">
        <v>96589</v>
      </c>
      <c r="F208" s="15">
        <v>119906</v>
      </c>
      <c r="G208" s="15">
        <v>94929</v>
      </c>
    </row>
    <row r="209" spans="1:7" s="16" customFormat="1">
      <c r="A209" s="16" t="s">
        <v>387</v>
      </c>
      <c r="B209" s="16" t="s">
        <v>39</v>
      </c>
      <c r="C209" s="30">
        <v>39968</v>
      </c>
      <c r="D209" s="16">
        <v>66</v>
      </c>
      <c r="E209" s="30">
        <v>196152</v>
      </c>
      <c r="F209" s="30">
        <v>205322</v>
      </c>
      <c r="G209" s="30">
        <v>197527</v>
      </c>
    </row>
    <row r="210" spans="1:7" s="24" customFormat="1">
      <c r="A210" s="24" t="s">
        <v>353</v>
      </c>
      <c r="B210" s="24" t="s">
        <v>171</v>
      </c>
      <c r="C210" s="15">
        <v>41633</v>
      </c>
      <c r="D210" s="24">
        <v>59</v>
      </c>
      <c r="E210" s="15">
        <v>87415</v>
      </c>
      <c r="F210" s="15">
        <v>80487</v>
      </c>
      <c r="G210" s="15">
        <v>72209</v>
      </c>
    </row>
    <row r="211" spans="1:7" s="24" customFormat="1">
      <c r="A211" s="24" t="s">
        <v>391</v>
      </c>
      <c r="B211" s="24" t="s">
        <v>355</v>
      </c>
      <c r="C211" s="15">
        <v>44779</v>
      </c>
      <c r="D211" s="24">
        <v>60</v>
      </c>
      <c r="E211" s="15">
        <v>300440</v>
      </c>
      <c r="F211" s="15">
        <v>331586</v>
      </c>
      <c r="G211" s="15">
        <v>316360</v>
      </c>
    </row>
    <row r="212" spans="1:7" s="24" customFormat="1">
      <c r="A212" s="24" t="s">
        <v>367</v>
      </c>
      <c r="B212" s="24" t="s">
        <v>46</v>
      </c>
      <c r="C212" s="15">
        <v>50644</v>
      </c>
      <c r="D212" s="24">
        <v>60</v>
      </c>
      <c r="E212" s="15">
        <v>93240</v>
      </c>
      <c r="F212" s="15">
        <v>96794</v>
      </c>
      <c r="G212" s="15">
        <v>95088</v>
      </c>
    </row>
    <row r="213" spans="1:7" s="16" customFormat="1">
      <c r="A213" s="16" t="s">
        <v>390</v>
      </c>
      <c r="B213" s="16" t="s">
        <v>46</v>
      </c>
      <c r="C213" s="30">
        <v>71127</v>
      </c>
      <c r="D213" s="16">
        <v>60</v>
      </c>
      <c r="E213" s="30">
        <v>215017</v>
      </c>
      <c r="F213" s="30">
        <v>240026</v>
      </c>
      <c r="G213" s="30">
        <v>231180</v>
      </c>
    </row>
    <row r="214" spans="1:7" s="24" customFormat="1">
      <c r="A214" s="24" t="s">
        <v>376</v>
      </c>
      <c r="B214" s="24" t="s">
        <v>154</v>
      </c>
      <c r="C214" s="15">
        <v>184256</v>
      </c>
      <c r="D214" s="24">
        <v>70</v>
      </c>
      <c r="E214" s="15">
        <v>152470</v>
      </c>
      <c r="F214" s="15">
        <v>133376</v>
      </c>
      <c r="G214" s="15">
        <v>107566</v>
      </c>
    </row>
    <row r="215" spans="1:7" s="24" customFormat="1">
      <c r="C215" s="15"/>
      <c r="E215" s="15"/>
      <c r="F215" s="15"/>
      <c r="G215" s="15"/>
    </row>
    <row r="216" spans="1:7" s="24" customFormat="1">
      <c r="A216" s="26" t="s">
        <v>409</v>
      </c>
      <c r="C216" s="15"/>
      <c r="E216" s="15"/>
      <c r="F216" s="15"/>
      <c r="G216" s="15"/>
    </row>
    <row r="217" spans="1:7" s="24" customFormat="1">
      <c r="A217" s="24" t="s">
        <v>195</v>
      </c>
      <c r="B217" s="24" t="s">
        <v>24</v>
      </c>
      <c r="C217" s="38" t="s">
        <v>405</v>
      </c>
      <c r="D217" s="24">
        <v>32</v>
      </c>
      <c r="E217" s="15">
        <v>3420</v>
      </c>
      <c r="F217" s="15">
        <v>3880</v>
      </c>
      <c r="G217" s="15">
        <v>1664</v>
      </c>
    </row>
    <row r="218" spans="1:7" s="24" customFormat="1">
      <c r="A218" s="24" t="s">
        <v>165</v>
      </c>
      <c r="B218" s="24" t="s">
        <v>45</v>
      </c>
      <c r="C218" s="38" t="s">
        <v>404</v>
      </c>
      <c r="D218" s="24">
        <v>16</v>
      </c>
      <c r="E218" s="15">
        <v>4433</v>
      </c>
      <c r="F218" s="15">
        <v>1929</v>
      </c>
      <c r="G218" s="15">
        <v>2862</v>
      </c>
    </row>
    <row r="219" spans="1:7" s="16" customFormat="1">
      <c r="A219" s="16" t="s">
        <v>226</v>
      </c>
      <c r="B219" s="16" t="s">
        <v>45</v>
      </c>
      <c r="C219" s="39" t="s">
        <v>404</v>
      </c>
      <c r="D219" s="16">
        <v>28</v>
      </c>
      <c r="E219" s="30">
        <v>13897</v>
      </c>
      <c r="F219" s="30">
        <v>6274</v>
      </c>
      <c r="G219" s="30">
        <v>6626</v>
      </c>
    </row>
    <row r="220" spans="1:7" s="24" customFormat="1">
      <c r="A220" s="24" t="s">
        <v>325</v>
      </c>
      <c r="B220" s="24" t="s">
        <v>45</v>
      </c>
      <c r="C220" s="38" t="s">
        <v>405</v>
      </c>
      <c r="D220" s="24">
        <v>37.5</v>
      </c>
      <c r="E220" s="15">
        <v>47523</v>
      </c>
      <c r="F220" s="15">
        <v>39352</v>
      </c>
      <c r="G220" s="15">
        <v>40214</v>
      </c>
    </row>
    <row r="221" spans="1:7" s="24" customFormat="1">
      <c r="A221" s="24" t="s">
        <v>209</v>
      </c>
      <c r="B221" s="24" t="s">
        <v>210</v>
      </c>
      <c r="C221" s="38" t="s">
        <v>404</v>
      </c>
      <c r="D221" s="24">
        <v>11</v>
      </c>
      <c r="E221" s="15">
        <v>5058</v>
      </c>
      <c r="F221" s="15">
        <v>4881</v>
      </c>
      <c r="G221" s="15">
        <v>3778</v>
      </c>
    </row>
    <row r="222" spans="1:7" s="24" customFormat="1">
      <c r="A222" s="24" t="s">
        <v>407</v>
      </c>
      <c r="B222" s="24" t="s">
        <v>47</v>
      </c>
      <c r="C222" s="38" t="s">
        <v>404</v>
      </c>
      <c r="D222" s="24">
        <v>43.5</v>
      </c>
      <c r="E222" s="15">
        <v>4305</v>
      </c>
      <c r="F222" s="15">
        <v>23107</v>
      </c>
      <c r="G222" s="15">
        <v>22754</v>
      </c>
    </row>
    <row r="223" spans="1:7" s="16" customFormat="1">
      <c r="A223" s="16" t="s">
        <v>189</v>
      </c>
      <c r="B223" s="16" t="s">
        <v>167</v>
      </c>
      <c r="C223" s="39" t="s">
        <v>405</v>
      </c>
      <c r="D223" s="16">
        <v>35</v>
      </c>
      <c r="E223" s="30">
        <v>9974</v>
      </c>
      <c r="F223" s="30">
        <v>3210</v>
      </c>
      <c r="G223" s="30">
        <v>1968</v>
      </c>
    </row>
    <row r="224" spans="1:7" s="24" customFormat="1">
      <c r="A224" s="24" t="s">
        <v>240</v>
      </c>
      <c r="B224" s="24" t="s">
        <v>46</v>
      </c>
      <c r="C224" s="38" t="s">
        <v>405</v>
      </c>
      <c r="D224" s="24">
        <v>24</v>
      </c>
      <c r="E224" s="15">
        <v>5984</v>
      </c>
      <c r="F224" s="15">
        <v>7939</v>
      </c>
      <c r="G224" s="15">
        <v>8135</v>
      </c>
    </row>
    <row r="225" spans="1:7" s="24" customFormat="1">
      <c r="A225" s="24" t="s">
        <v>335</v>
      </c>
      <c r="B225" s="24" t="s">
        <v>46</v>
      </c>
      <c r="C225" s="38" t="s">
        <v>405</v>
      </c>
      <c r="D225" s="24">
        <v>54</v>
      </c>
      <c r="E225" s="15">
        <v>57491</v>
      </c>
      <c r="F225" s="15">
        <v>51991</v>
      </c>
      <c r="G225" s="15">
        <v>50474</v>
      </c>
    </row>
    <row r="226" spans="1:7" s="24" customFormat="1">
      <c r="A226" s="24" t="s">
        <v>358</v>
      </c>
      <c r="B226" s="24" t="s">
        <v>46</v>
      </c>
      <c r="C226" s="38" t="s">
        <v>405</v>
      </c>
      <c r="D226" s="24">
        <v>54</v>
      </c>
      <c r="E226" s="15">
        <v>71679</v>
      </c>
      <c r="F226" s="15">
        <v>82953</v>
      </c>
      <c r="G226" s="15">
        <v>82303</v>
      </c>
    </row>
    <row r="227" spans="1:7" s="16" customFormat="1">
      <c r="A227" s="16" t="s">
        <v>361</v>
      </c>
      <c r="B227" s="16" t="s">
        <v>46</v>
      </c>
      <c r="C227" s="39" t="s">
        <v>405</v>
      </c>
      <c r="D227" s="16">
        <v>54</v>
      </c>
      <c r="E227" s="30">
        <v>78464</v>
      </c>
      <c r="F227" s="30">
        <v>86910</v>
      </c>
      <c r="G227" s="30">
        <v>90267</v>
      </c>
    </row>
    <row r="228" spans="1:7" s="24" customFormat="1">
      <c r="A228" s="24" t="s">
        <v>342</v>
      </c>
      <c r="B228" s="24" t="s">
        <v>44</v>
      </c>
      <c r="C228" s="38" t="s">
        <v>405</v>
      </c>
      <c r="D228" s="24">
        <v>46</v>
      </c>
      <c r="E228" s="15">
        <v>59186</v>
      </c>
      <c r="F228" s="15">
        <v>60425</v>
      </c>
      <c r="G228" s="15">
        <v>61477</v>
      </c>
    </row>
    <row r="229" spans="1:7" s="24" customFormat="1">
      <c r="A229" s="24" t="s">
        <v>347</v>
      </c>
      <c r="B229" s="24" t="s">
        <v>44</v>
      </c>
      <c r="C229" s="38" t="s">
        <v>405</v>
      </c>
      <c r="D229" s="24">
        <v>28</v>
      </c>
      <c r="E229" s="15">
        <v>70866</v>
      </c>
      <c r="F229" s="15">
        <v>70694</v>
      </c>
      <c r="G229" s="15">
        <v>68833</v>
      </c>
    </row>
    <row r="230" spans="1:7" s="24" customFormat="1">
      <c r="A230" s="24" t="s">
        <v>172</v>
      </c>
      <c r="B230" s="24" t="s">
        <v>154</v>
      </c>
      <c r="C230" s="38" t="s">
        <v>405</v>
      </c>
      <c r="D230" s="24">
        <v>35</v>
      </c>
      <c r="E230" s="15">
        <v>1530</v>
      </c>
      <c r="F230" s="15">
        <v>2146</v>
      </c>
      <c r="G230" s="15">
        <v>1125</v>
      </c>
    </row>
    <row r="231" spans="1:7" s="16" customFormat="1">
      <c r="A231" s="16" t="s">
        <v>157</v>
      </c>
      <c r="B231" s="16" t="s">
        <v>154</v>
      </c>
      <c r="C231" s="39" t="s">
        <v>405</v>
      </c>
      <c r="D231" s="16">
        <v>35</v>
      </c>
      <c r="E231" s="30">
        <v>4081</v>
      </c>
      <c r="F231" s="30">
        <v>1601</v>
      </c>
      <c r="G231" s="30">
        <v>1269</v>
      </c>
    </row>
    <row r="232" spans="1:7" s="24" customFormat="1">
      <c r="A232" s="24" t="s">
        <v>262</v>
      </c>
      <c r="B232" s="24" t="s">
        <v>154</v>
      </c>
      <c r="C232" s="38" t="s">
        <v>405</v>
      </c>
      <c r="D232" s="24">
        <v>54</v>
      </c>
      <c r="E232" s="15">
        <v>13013</v>
      </c>
      <c r="F232" s="15">
        <v>11799</v>
      </c>
      <c r="G232" s="15">
        <v>8900</v>
      </c>
    </row>
    <row r="233" spans="1:7" s="24" customFormat="1">
      <c r="A233" s="24" t="s">
        <v>337</v>
      </c>
      <c r="B233" s="24" t="s">
        <v>154</v>
      </c>
      <c r="C233" s="38" t="s">
        <v>405</v>
      </c>
      <c r="D233" s="24">
        <v>60</v>
      </c>
      <c r="E233" s="15">
        <v>62051</v>
      </c>
      <c r="F233" s="15">
        <v>53949</v>
      </c>
      <c r="G233" s="15">
        <v>18172</v>
      </c>
    </row>
    <row r="234" spans="1:7" s="24" customFormat="1">
      <c r="A234" s="24" t="s">
        <v>304</v>
      </c>
      <c r="B234" s="24" t="s">
        <v>154</v>
      </c>
      <c r="C234" s="38" t="s">
        <v>405</v>
      </c>
      <c r="D234" s="24">
        <v>52</v>
      </c>
      <c r="E234" s="15">
        <v>23927</v>
      </c>
      <c r="F234" s="15">
        <v>22650</v>
      </c>
      <c r="G234" s="15">
        <v>18720</v>
      </c>
    </row>
    <row r="235" spans="1:7" s="16" customFormat="1">
      <c r="A235" s="16" t="s">
        <v>345</v>
      </c>
      <c r="B235" s="16" t="s">
        <v>154</v>
      </c>
      <c r="C235" s="39" t="s">
        <v>405</v>
      </c>
      <c r="D235" s="16">
        <v>65</v>
      </c>
      <c r="E235" s="30">
        <v>72318</v>
      </c>
      <c r="F235" s="30">
        <v>64591</v>
      </c>
      <c r="G235" s="30">
        <v>29042</v>
      </c>
    </row>
    <row r="236" spans="1:7" s="24" customFormat="1">
      <c r="A236" s="24" t="s">
        <v>331</v>
      </c>
      <c r="B236" s="24" t="s">
        <v>154</v>
      </c>
      <c r="C236" s="38" t="s">
        <v>405</v>
      </c>
      <c r="D236" s="24">
        <v>48</v>
      </c>
      <c r="E236" s="15">
        <v>49852</v>
      </c>
      <c r="F236" s="15">
        <v>47611</v>
      </c>
      <c r="G236" s="15">
        <v>39971</v>
      </c>
    </row>
    <row r="237" spans="1:7" s="24" customFormat="1">
      <c r="A237" s="24" t="s">
        <v>348</v>
      </c>
      <c r="B237" s="24" t="s">
        <v>154</v>
      </c>
      <c r="C237" s="38" t="s">
        <v>405</v>
      </c>
      <c r="D237" s="24">
        <v>50</v>
      </c>
      <c r="E237" s="15">
        <v>76293</v>
      </c>
      <c r="F237" s="15">
        <v>73284</v>
      </c>
      <c r="G237" s="15">
        <v>58973</v>
      </c>
    </row>
    <row r="238" spans="1:7" s="24" customFormat="1">
      <c r="A238" s="24" t="s">
        <v>141</v>
      </c>
      <c r="B238" s="24" t="s">
        <v>42</v>
      </c>
      <c r="C238" s="38" t="s">
        <v>405</v>
      </c>
      <c r="E238" s="15">
        <v>26328</v>
      </c>
      <c r="F238" s="24">
        <v>24977</v>
      </c>
      <c r="G238" s="15">
        <v>13616</v>
      </c>
    </row>
    <row r="239" spans="1:7" s="16" customFormat="1">
      <c r="A239" s="16" t="s">
        <v>168</v>
      </c>
      <c r="B239" s="16" t="s">
        <v>169</v>
      </c>
      <c r="C239" s="39" t="s">
        <v>404</v>
      </c>
      <c r="D239" s="16">
        <v>7</v>
      </c>
      <c r="E239" s="30">
        <v>1902</v>
      </c>
      <c r="F239" s="30">
        <v>2085</v>
      </c>
      <c r="G239" s="30">
        <v>2050</v>
      </c>
    </row>
    <row r="240" spans="1:7" s="24" customFormat="1">
      <c r="A240" s="24" t="s">
        <v>161</v>
      </c>
      <c r="B240" s="24" t="s">
        <v>36</v>
      </c>
      <c r="C240" s="38" t="s">
        <v>405</v>
      </c>
      <c r="D240" s="24">
        <v>14</v>
      </c>
      <c r="E240" s="15">
        <v>1741</v>
      </c>
      <c r="F240" s="15">
        <v>1670</v>
      </c>
      <c r="G240" s="15">
        <v>1433</v>
      </c>
    </row>
    <row r="241" spans="1:10" s="24" customFormat="1">
      <c r="A241" s="24" t="s">
        <v>223</v>
      </c>
      <c r="B241" s="24" t="s">
        <v>36</v>
      </c>
      <c r="C241" s="38" t="s">
        <v>404</v>
      </c>
      <c r="D241" s="24">
        <v>16</v>
      </c>
      <c r="E241" s="15">
        <v>5542</v>
      </c>
      <c r="F241" s="15">
        <v>5920</v>
      </c>
      <c r="G241" s="15">
        <v>5673</v>
      </c>
    </row>
    <row r="242" spans="1:10" s="24" customFormat="1">
      <c r="A242" s="24" t="s">
        <v>182</v>
      </c>
      <c r="B242" s="24" t="s">
        <v>31</v>
      </c>
      <c r="C242" s="38" t="s">
        <v>404</v>
      </c>
      <c r="D242" s="24">
        <v>15</v>
      </c>
      <c r="E242" s="15">
        <v>1881</v>
      </c>
      <c r="F242" s="15">
        <v>2669</v>
      </c>
      <c r="G242" s="15">
        <v>1685</v>
      </c>
    </row>
    <row r="243" spans="1:10" s="16" customFormat="1">
      <c r="A243" s="16" t="s">
        <v>156</v>
      </c>
      <c r="B243" s="16" t="s">
        <v>31</v>
      </c>
      <c r="C243" s="39" t="s">
        <v>404</v>
      </c>
      <c r="D243" s="16">
        <v>12</v>
      </c>
      <c r="E243" s="30">
        <v>1582</v>
      </c>
      <c r="F243" s="30">
        <v>1569</v>
      </c>
      <c r="G243" s="30">
        <v>1748</v>
      </c>
    </row>
    <row r="244" spans="1:10" s="24" customFormat="1">
      <c r="A244" s="24" t="s">
        <v>137</v>
      </c>
      <c r="B244" s="24" t="s">
        <v>134</v>
      </c>
      <c r="C244" s="38" t="s">
        <v>404</v>
      </c>
      <c r="D244" s="24">
        <v>20</v>
      </c>
      <c r="E244" s="24">
        <v>500</v>
      </c>
      <c r="F244" s="24">
        <v>573</v>
      </c>
      <c r="G244" s="15">
        <v>658</v>
      </c>
    </row>
    <row r="245" spans="1:10" s="24" customFormat="1">
      <c r="A245" s="24" t="s">
        <v>174</v>
      </c>
      <c r="B245" s="24" t="s">
        <v>134</v>
      </c>
      <c r="C245" s="38" t="s">
        <v>404</v>
      </c>
      <c r="D245" s="24">
        <v>17</v>
      </c>
      <c r="E245" s="15">
        <v>4421</v>
      </c>
      <c r="F245" s="15">
        <v>2193</v>
      </c>
      <c r="G245" s="15">
        <v>2237</v>
      </c>
    </row>
    <row r="246" spans="1:10" s="24" customFormat="1">
      <c r="A246" s="24" t="s">
        <v>204</v>
      </c>
      <c r="B246" s="24" t="s">
        <v>171</v>
      </c>
      <c r="C246" s="38" t="s">
        <v>404</v>
      </c>
      <c r="D246" s="24">
        <v>20</v>
      </c>
      <c r="E246" s="15">
        <v>3668</v>
      </c>
      <c r="F246" s="15">
        <v>4394</v>
      </c>
      <c r="G246" s="15">
        <v>4471</v>
      </c>
    </row>
    <row r="247" spans="1:10" s="16" customFormat="1">
      <c r="A247" s="16" t="s">
        <v>229</v>
      </c>
      <c r="B247" s="16" t="s">
        <v>171</v>
      </c>
      <c r="C247" s="39" t="s">
        <v>404</v>
      </c>
      <c r="D247" s="16">
        <v>20</v>
      </c>
      <c r="E247" s="30">
        <v>6373</v>
      </c>
      <c r="F247" s="30">
        <v>6688</v>
      </c>
      <c r="G247" s="30">
        <v>6270</v>
      </c>
    </row>
    <row r="248" spans="1:10" s="24" customFormat="1">
      <c r="A248" s="24" t="s">
        <v>141</v>
      </c>
      <c r="B248" s="24" t="s">
        <v>35</v>
      </c>
      <c r="C248" s="38" t="s">
        <v>405</v>
      </c>
      <c r="E248" s="15">
        <v>1757</v>
      </c>
      <c r="F248" s="24">
        <v>721</v>
      </c>
      <c r="G248" s="15">
        <v>1643</v>
      </c>
    </row>
    <row r="250" spans="1:10">
      <c r="A250" s="34" t="s">
        <v>415</v>
      </c>
      <c r="B250" s="34"/>
      <c r="C250" s="34"/>
      <c r="D250" s="34"/>
      <c r="E250" s="34"/>
      <c r="F250" s="34"/>
      <c r="G250" s="34"/>
    </row>
    <row r="251" spans="1:10">
      <c r="A251" s="34" t="s">
        <v>406</v>
      </c>
      <c r="B251" s="34"/>
      <c r="C251" s="34"/>
      <c r="D251" s="34"/>
      <c r="E251" s="34"/>
      <c r="F251" s="34"/>
      <c r="G251" s="34"/>
      <c r="H251" s="34"/>
      <c r="I251" s="34"/>
      <c r="J251" s="34"/>
    </row>
    <row r="252" spans="1:10">
      <c r="A252" s="34" t="s">
        <v>408</v>
      </c>
      <c r="B252" s="34"/>
      <c r="C252" s="34"/>
      <c r="D252" s="34"/>
      <c r="E252" s="34"/>
      <c r="F252" s="34"/>
      <c r="G252" s="34"/>
      <c r="H252" s="34"/>
      <c r="I252" s="34"/>
      <c r="J252" s="34"/>
    </row>
    <row r="253" spans="1:10">
      <c r="H253" s="34"/>
      <c r="I253" s="34"/>
      <c r="J253" s="34"/>
    </row>
  </sheetData>
  <phoneticPr fontId="0" type="noConversion"/>
  <printOptions gridLines="1"/>
  <pageMargins left="1" right="0.75" top="0.5" bottom="1" header="0.5" footer="0.25"/>
  <pageSetup scale="56" orientation="portrait" horizontalDpi="4294967293" verticalDpi="0" r:id="rId1"/>
  <headerFooter alignWithMargins="0">
    <oddFooter>&amp;C&amp;11Mississippi Public Library Statistics, FY99 and FY00, Branch Comparisons, Page 15</oddFooter>
  </headerFooter>
  <rowBreaks count="2" manualBreakCount="2">
    <brk id="92" max="6" man="1"/>
    <brk id="184" max="6" man="1"/>
  </rowBreaks>
</worksheet>
</file>

<file path=xl/worksheets/sheet5.xml><?xml version="1.0" encoding="utf-8"?>
<worksheet xmlns="http://schemas.openxmlformats.org/spreadsheetml/2006/main" xmlns:r="http://schemas.openxmlformats.org/officeDocument/2006/relationships">
  <sheetPr>
    <pageSetUpPr fitToPage="1"/>
  </sheetPr>
  <dimension ref="A1:O70"/>
  <sheetViews>
    <sheetView topLeftCell="B41" zoomScaleNormal="100" workbookViewId="0">
      <selection activeCell="I15" sqref="I15"/>
    </sheetView>
  </sheetViews>
  <sheetFormatPr defaultRowHeight="12.75"/>
  <cols>
    <col min="1" max="1" width="51.28515625" bestFit="1" customWidth="1"/>
    <col min="2" max="2" width="10.42578125" bestFit="1" customWidth="1"/>
    <col min="3" max="3" width="10.85546875" bestFit="1" customWidth="1"/>
    <col min="4" max="4" width="13.42578125" bestFit="1" customWidth="1"/>
    <col min="5" max="5" width="11.7109375" customWidth="1"/>
    <col min="6" max="6" width="8" bestFit="1" customWidth="1"/>
    <col min="7" max="7" width="13.42578125" bestFit="1" customWidth="1"/>
    <col min="8" max="8" width="12.42578125" bestFit="1" customWidth="1"/>
    <col min="9" max="9" width="11.5703125" bestFit="1" customWidth="1"/>
    <col min="10" max="11" width="9" customWidth="1"/>
    <col min="12" max="12" width="11" bestFit="1" customWidth="1"/>
    <col min="13" max="13" width="9.28515625" bestFit="1" customWidth="1"/>
    <col min="14" max="14" width="14.42578125" bestFit="1" customWidth="1"/>
    <col min="15" max="15" width="0" hidden="1" customWidth="1"/>
  </cols>
  <sheetData>
    <row r="1" spans="1:15" ht="15.75">
      <c r="A1" s="46" t="s">
        <v>109</v>
      </c>
    </row>
    <row r="2" spans="1:15" ht="15">
      <c r="E2" s="23" t="s">
        <v>68</v>
      </c>
      <c r="H2" s="20" t="s">
        <v>128</v>
      </c>
    </row>
    <row r="3" spans="1:15" ht="15">
      <c r="A3" s="20" t="s">
        <v>0</v>
      </c>
      <c r="B3" s="21" t="s">
        <v>119</v>
      </c>
      <c r="C3" s="21"/>
      <c r="D3" s="18" t="s">
        <v>110</v>
      </c>
      <c r="E3" s="18" t="s">
        <v>112</v>
      </c>
      <c r="F3" s="18" t="s">
        <v>74</v>
      </c>
      <c r="G3" s="18" t="s">
        <v>113</v>
      </c>
      <c r="H3" s="18" t="s">
        <v>54</v>
      </c>
      <c r="I3" s="19" t="s">
        <v>111</v>
      </c>
      <c r="J3" s="19"/>
      <c r="K3" s="19"/>
      <c r="L3" s="21" t="s">
        <v>125</v>
      </c>
      <c r="M3" s="22"/>
      <c r="N3" s="23" t="s">
        <v>126</v>
      </c>
    </row>
    <row r="4" spans="1:15" ht="15">
      <c r="A4" s="1"/>
      <c r="B4" s="20" t="s">
        <v>120</v>
      </c>
      <c r="C4" s="20" t="s">
        <v>121</v>
      </c>
      <c r="D4" s="18" t="s">
        <v>114</v>
      </c>
      <c r="E4" s="18" t="s">
        <v>117</v>
      </c>
      <c r="F4" s="18" t="s">
        <v>412</v>
      </c>
      <c r="G4" s="18" t="s">
        <v>118</v>
      </c>
      <c r="H4" s="18" t="s">
        <v>113</v>
      </c>
      <c r="I4" s="18" t="s">
        <v>115</v>
      </c>
      <c r="J4" s="18" t="s">
        <v>116</v>
      </c>
      <c r="K4" s="18" t="s">
        <v>122</v>
      </c>
      <c r="L4" s="20" t="s">
        <v>123</v>
      </c>
      <c r="M4" s="23" t="s">
        <v>124</v>
      </c>
      <c r="N4" s="20" t="s">
        <v>127</v>
      </c>
    </row>
    <row r="5" spans="1:15">
      <c r="A5" s="1" t="s">
        <v>1</v>
      </c>
    </row>
    <row r="6" spans="1:15" s="16" customFormat="1">
      <c r="A6" s="16" t="s">
        <v>2</v>
      </c>
      <c r="B6" s="30">
        <v>0</v>
      </c>
      <c r="C6" s="30">
        <v>10</v>
      </c>
      <c r="D6" s="30">
        <v>1001</v>
      </c>
      <c r="E6" s="30">
        <v>31033</v>
      </c>
      <c r="F6" s="30">
        <f>E6/O6</f>
        <v>3.8665586842761028</v>
      </c>
      <c r="G6" s="30">
        <v>4193</v>
      </c>
      <c r="H6" s="28">
        <f>G6/O6</f>
        <v>0.52242711188636926</v>
      </c>
      <c r="I6" s="30">
        <v>1065</v>
      </c>
      <c r="J6" s="30">
        <v>530</v>
      </c>
      <c r="K6" s="30">
        <v>325</v>
      </c>
      <c r="L6" s="30">
        <v>3</v>
      </c>
      <c r="M6" s="30">
        <v>8</v>
      </c>
      <c r="N6" s="30">
        <v>43</v>
      </c>
      <c r="O6" s="30">
        <v>8026</v>
      </c>
    </row>
    <row r="7" spans="1:15" s="24" customFormat="1">
      <c r="A7" s="24" t="s">
        <v>4</v>
      </c>
      <c r="B7" s="15">
        <v>0</v>
      </c>
      <c r="C7" s="15">
        <v>0</v>
      </c>
      <c r="D7" s="15">
        <v>1634</v>
      </c>
      <c r="E7" s="15">
        <v>5001</v>
      </c>
      <c r="F7" s="15">
        <f t="shared" ref="F7:F70" si="0">E7/O7</f>
        <v>0.46438852261119878</v>
      </c>
      <c r="G7" s="15">
        <v>4469</v>
      </c>
      <c r="H7" s="47">
        <f t="shared" ref="H7:H70" si="1">G7/O7</f>
        <v>0.41498746401708608</v>
      </c>
      <c r="I7" s="15">
        <v>130</v>
      </c>
      <c r="J7" s="15">
        <v>450</v>
      </c>
      <c r="K7" s="15">
        <v>0</v>
      </c>
      <c r="L7" s="15">
        <v>1</v>
      </c>
      <c r="M7" s="15">
        <v>6</v>
      </c>
      <c r="N7" s="15">
        <v>32</v>
      </c>
      <c r="O7" s="15">
        <v>10769</v>
      </c>
    </row>
    <row r="8" spans="1:15" s="24" customFormat="1">
      <c r="A8" s="24" t="s">
        <v>6</v>
      </c>
      <c r="B8" s="15">
        <v>0</v>
      </c>
      <c r="C8" s="15">
        <v>44</v>
      </c>
      <c r="D8" s="15">
        <v>3637</v>
      </c>
      <c r="E8" s="15">
        <v>21813</v>
      </c>
      <c r="F8" s="15">
        <f t="shared" si="0"/>
        <v>1.8437156622432593</v>
      </c>
      <c r="G8" s="15">
        <v>3210</v>
      </c>
      <c r="H8" s="47">
        <f t="shared" si="1"/>
        <v>0.27132110557011241</v>
      </c>
      <c r="I8" s="15">
        <v>815</v>
      </c>
      <c r="J8" s="15">
        <v>160</v>
      </c>
      <c r="K8" s="15">
        <v>0</v>
      </c>
      <c r="L8" s="15">
        <v>2</v>
      </c>
      <c r="M8" s="15">
        <v>5</v>
      </c>
      <c r="N8" s="15">
        <v>137</v>
      </c>
      <c r="O8" s="15">
        <v>11831</v>
      </c>
    </row>
    <row r="9" spans="1:15" s="24" customFormat="1">
      <c r="A9" s="24" t="s">
        <v>5</v>
      </c>
      <c r="B9" s="15">
        <v>0</v>
      </c>
      <c r="C9" s="15">
        <v>409</v>
      </c>
      <c r="D9" s="15">
        <v>16571</v>
      </c>
      <c r="E9" s="15">
        <v>26385</v>
      </c>
      <c r="F9" s="15">
        <f t="shared" si="0"/>
        <v>2.3545422095306088</v>
      </c>
      <c r="G9" s="15">
        <v>3946</v>
      </c>
      <c r="H9" s="47">
        <f t="shared" si="1"/>
        <v>0.35213278600749598</v>
      </c>
      <c r="I9" s="15">
        <v>1420</v>
      </c>
      <c r="J9" s="15">
        <v>867</v>
      </c>
      <c r="K9" s="15">
        <v>396</v>
      </c>
      <c r="L9" s="15">
        <v>3</v>
      </c>
      <c r="M9" s="15">
        <v>8</v>
      </c>
      <c r="N9" s="15">
        <v>98</v>
      </c>
      <c r="O9" s="15">
        <v>11206</v>
      </c>
    </row>
    <row r="10" spans="1:15" s="16" customFormat="1">
      <c r="A10" s="16" t="s">
        <v>3</v>
      </c>
      <c r="B10" s="30">
        <v>0</v>
      </c>
      <c r="C10" s="30">
        <v>54</v>
      </c>
      <c r="D10" s="30">
        <v>6002</v>
      </c>
      <c r="E10" s="30">
        <v>17081</v>
      </c>
      <c r="F10" s="30">
        <f t="shared" si="0"/>
        <v>1.688346347731541</v>
      </c>
      <c r="G10" s="30">
        <v>9108</v>
      </c>
      <c r="H10" s="28">
        <f t="shared" si="1"/>
        <v>0.90026687753286549</v>
      </c>
      <c r="I10" s="30">
        <v>0</v>
      </c>
      <c r="J10" s="30">
        <v>610</v>
      </c>
      <c r="K10" s="30">
        <v>0</v>
      </c>
      <c r="L10" s="30">
        <v>3</v>
      </c>
      <c r="M10" s="30">
        <v>4</v>
      </c>
      <c r="N10" s="30">
        <v>40</v>
      </c>
      <c r="O10" s="30">
        <v>10117</v>
      </c>
    </row>
    <row r="11" spans="1:15" s="24" customFormat="1">
      <c r="A11" s="24" t="s">
        <v>7</v>
      </c>
      <c r="B11" s="15">
        <v>0</v>
      </c>
      <c r="C11" s="15">
        <v>1114</v>
      </c>
      <c r="D11" s="15">
        <v>1465</v>
      </c>
      <c r="E11" s="15">
        <v>13164</v>
      </c>
      <c r="F11" s="15">
        <f t="shared" si="0"/>
        <v>1.0490914886834555</v>
      </c>
      <c r="G11" s="15">
        <v>6465</v>
      </c>
      <c r="H11" s="47">
        <f t="shared" si="1"/>
        <v>0.5152215492508766</v>
      </c>
      <c r="I11" s="15">
        <v>174</v>
      </c>
      <c r="J11" s="15">
        <v>403</v>
      </c>
      <c r="K11" s="15">
        <v>1750</v>
      </c>
      <c r="L11" s="15">
        <v>2</v>
      </c>
      <c r="M11" s="15">
        <v>16</v>
      </c>
      <c r="N11" s="15">
        <v>25</v>
      </c>
      <c r="O11" s="15">
        <v>12548</v>
      </c>
    </row>
    <row r="12" spans="1:15" s="24" customFormat="1">
      <c r="A12" s="24" t="s">
        <v>9</v>
      </c>
      <c r="B12" s="15">
        <v>10</v>
      </c>
      <c r="C12" s="15">
        <v>54</v>
      </c>
      <c r="D12" s="15">
        <v>1276</v>
      </c>
      <c r="E12" s="15">
        <v>10421</v>
      </c>
      <c r="F12" s="15">
        <f t="shared" si="0"/>
        <v>0.69925518352009663</v>
      </c>
      <c r="G12" s="15">
        <v>4832</v>
      </c>
      <c r="H12" s="47">
        <f t="shared" si="1"/>
        <v>0.32423002080118096</v>
      </c>
      <c r="I12" s="15">
        <v>782</v>
      </c>
      <c r="J12" s="15">
        <v>175</v>
      </c>
      <c r="K12" s="15">
        <v>35</v>
      </c>
      <c r="L12" s="15">
        <v>1</v>
      </c>
      <c r="M12" s="15">
        <v>6</v>
      </c>
      <c r="N12" s="15">
        <v>32</v>
      </c>
      <c r="O12" s="15">
        <v>14903</v>
      </c>
    </row>
    <row r="13" spans="1:15" s="24" customFormat="1">
      <c r="A13" s="24" t="s">
        <v>8</v>
      </c>
      <c r="B13" s="15">
        <v>0</v>
      </c>
      <c r="C13" s="15">
        <v>35</v>
      </c>
      <c r="D13" s="15">
        <v>820</v>
      </c>
      <c r="E13" s="15">
        <v>11697</v>
      </c>
      <c r="F13" s="15">
        <f t="shared" si="0"/>
        <v>1.2407977087090272</v>
      </c>
      <c r="G13" s="15">
        <v>3027</v>
      </c>
      <c r="H13" s="47">
        <f t="shared" si="1"/>
        <v>0.32109897104062796</v>
      </c>
      <c r="I13" s="15">
        <v>205</v>
      </c>
      <c r="J13" s="15">
        <v>194</v>
      </c>
      <c r="K13" s="15">
        <v>205</v>
      </c>
      <c r="L13" s="15">
        <v>1</v>
      </c>
      <c r="M13" s="15">
        <v>0</v>
      </c>
      <c r="N13" s="15"/>
      <c r="O13" s="15">
        <v>9427</v>
      </c>
    </row>
    <row r="14" spans="1:15" s="24" customFormat="1">
      <c r="B14" s="15"/>
      <c r="C14" s="15"/>
      <c r="D14" s="15"/>
      <c r="E14" s="15"/>
      <c r="F14" s="15"/>
      <c r="G14" s="15"/>
      <c r="H14" s="47"/>
      <c r="I14" s="15"/>
      <c r="J14" s="15"/>
      <c r="K14" s="15"/>
      <c r="L14" s="15"/>
      <c r="M14" s="15"/>
      <c r="N14" s="15"/>
    </row>
    <row r="15" spans="1:15" s="24" customFormat="1">
      <c r="A15" s="26" t="s">
        <v>398</v>
      </c>
      <c r="B15" s="15"/>
      <c r="C15" s="15"/>
      <c r="D15" s="15"/>
      <c r="E15" s="15"/>
      <c r="F15" s="15"/>
      <c r="G15" s="15"/>
      <c r="H15" s="47"/>
      <c r="I15" s="15"/>
      <c r="J15" s="15"/>
      <c r="K15" s="15"/>
      <c r="L15" s="15"/>
      <c r="M15" s="15"/>
      <c r="N15" s="15"/>
    </row>
    <row r="16" spans="1:15" s="16" customFormat="1">
      <c r="A16" s="16" t="s">
        <v>14</v>
      </c>
      <c r="B16" s="30">
        <v>195</v>
      </c>
      <c r="C16" s="30">
        <v>121</v>
      </c>
      <c r="D16" s="30">
        <v>2130</v>
      </c>
      <c r="E16" s="30">
        <v>72817</v>
      </c>
      <c r="F16" s="30">
        <f t="shared" si="0"/>
        <v>2.3779308993534061</v>
      </c>
      <c r="G16" s="30">
        <v>8505</v>
      </c>
      <c r="H16" s="28">
        <f t="shared" si="1"/>
        <v>0.27774149304421658</v>
      </c>
      <c r="I16" s="30">
        <v>1036</v>
      </c>
      <c r="J16" s="30">
        <v>332</v>
      </c>
      <c r="K16" s="30">
        <v>0</v>
      </c>
      <c r="L16" s="30">
        <v>8</v>
      </c>
      <c r="M16" s="30">
        <v>5</v>
      </c>
      <c r="N16" s="30">
        <v>490</v>
      </c>
      <c r="O16" s="30">
        <v>30622</v>
      </c>
    </row>
    <row r="17" spans="1:15" s="24" customFormat="1">
      <c r="A17" s="24" t="s">
        <v>11</v>
      </c>
      <c r="B17" s="15">
        <v>74</v>
      </c>
      <c r="C17" s="15">
        <v>97</v>
      </c>
      <c r="D17" s="15">
        <v>53242</v>
      </c>
      <c r="E17" s="15">
        <v>295306</v>
      </c>
      <c r="F17" s="15">
        <f t="shared" si="0"/>
        <v>12.694235481236298</v>
      </c>
      <c r="G17" s="15">
        <v>12151</v>
      </c>
      <c r="H17" s="47">
        <f t="shared" si="1"/>
        <v>0.52233159953574348</v>
      </c>
      <c r="I17" s="15">
        <v>10103</v>
      </c>
      <c r="J17" s="15">
        <v>7340</v>
      </c>
      <c r="K17" s="15">
        <v>130</v>
      </c>
      <c r="L17" s="15">
        <v>6</v>
      </c>
      <c r="M17" s="15">
        <v>10</v>
      </c>
      <c r="N17" s="15">
        <v>376</v>
      </c>
      <c r="O17" s="15">
        <v>23263</v>
      </c>
    </row>
    <row r="18" spans="1:15" s="24" customFormat="1">
      <c r="A18" s="24" t="s">
        <v>15</v>
      </c>
      <c r="B18" s="15">
        <v>179</v>
      </c>
      <c r="C18" s="15">
        <v>177</v>
      </c>
      <c r="D18" s="15">
        <v>12434</v>
      </c>
      <c r="E18" s="15">
        <v>48345</v>
      </c>
      <c r="F18" s="15">
        <f t="shared" si="0"/>
        <v>1.497166393112632</v>
      </c>
      <c r="G18" s="15">
        <v>5478</v>
      </c>
      <c r="H18" s="47">
        <f t="shared" si="1"/>
        <v>0.16964479266668731</v>
      </c>
      <c r="I18" s="15">
        <v>876</v>
      </c>
      <c r="J18" s="15">
        <v>3450</v>
      </c>
      <c r="K18" s="15">
        <v>0</v>
      </c>
      <c r="L18" s="15">
        <v>8</v>
      </c>
      <c r="M18" s="15">
        <v>13</v>
      </c>
      <c r="N18" s="15">
        <v>115</v>
      </c>
      <c r="O18" s="15">
        <v>32291</v>
      </c>
    </row>
    <row r="19" spans="1:15" s="24" customFormat="1">
      <c r="A19" s="24" t="s">
        <v>16</v>
      </c>
      <c r="B19" s="15">
        <v>15</v>
      </c>
      <c r="C19" s="15">
        <v>88</v>
      </c>
      <c r="D19" s="15">
        <v>3210</v>
      </c>
      <c r="E19" s="15">
        <v>18002</v>
      </c>
      <c r="F19" s="15">
        <f t="shared" si="0"/>
        <v>0.51444574629211559</v>
      </c>
      <c r="G19" s="15">
        <v>9990</v>
      </c>
      <c r="H19" s="47">
        <f t="shared" si="1"/>
        <v>0.28548566856228391</v>
      </c>
      <c r="I19" s="15">
        <v>1820</v>
      </c>
      <c r="J19" s="15">
        <v>3341</v>
      </c>
      <c r="K19" s="15">
        <v>0</v>
      </c>
      <c r="L19" s="15">
        <v>3</v>
      </c>
      <c r="M19" s="15">
        <v>5</v>
      </c>
      <c r="N19" s="15">
        <v>278</v>
      </c>
      <c r="O19" s="15">
        <v>34993</v>
      </c>
    </row>
    <row r="20" spans="1:15" s="16" customFormat="1">
      <c r="A20" s="16" t="s">
        <v>13</v>
      </c>
      <c r="B20" s="30">
        <v>84</v>
      </c>
      <c r="C20" s="30">
        <v>312</v>
      </c>
      <c r="D20" s="30"/>
      <c r="E20" s="30">
        <v>88120</v>
      </c>
      <c r="F20" s="30">
        <f t="shared" si="0"/>
        <v>3.0720959419885649</v>
      </c>
      <c r="G20" s="30">
        <v>12428</v>
      </c>
      <c r="H20" s="28">
        <f t="shared" si="1"/>
        <v>0.43327290475526425</v>
      </c>
      <c r="I20" s="30">
        <v>1947</v>
      </c>
      <c r="J20" s="30">
        <v>1065</v>
      </c>
      <c r="K20" s="30">
        <v>59</v>
      </c>
      <c r="L20" s="30">
        <v>4</v>
      </c>
      <c r="M20" s="30">
        <v>6</v>
      </c>
      <c r="N20" s="30">
        <v>152</v>
      </c>
      <c r="O20" s="30">
        <v>28684</v>
      </c>
    </row>
    <row r="21" spans="1:15" s="24" customFormat="1">
      <c r="A21" s="24" t="s">
        <v>17</v>
      </c>
      <c r="B21" s="15">
        <v>112</v>
      </c>
      <c r="C21" s="15">
        <v>209</v>
      </c>
      <c r="D21" s="15">
        <v>47996</v>
      </c>
      <c r="E21" s="15">
        <v>102661</v>
      </c>
      <c r="F21" s="15">
        <f t="shared" si="0"/>
        <v>2.9870231895021675</v>
      </c>
      <c r="G21" s="15">
        <v>20771</v>
      </c>
      <c r="H21" s="47">
        <f t="shared" si="1"/>
        <v>0.60435275975442981</v>
      </c>
      <c r="I21" s="15">
        <v>1822</v>
      </c>
      <c r="J21" s="15">
        <v>31</v>
      </c>
      <c r="K21" s="15">
        <v>120</v>
      </c>
      <c r="L21" s="15">
        <v>9</v>
      </c>
      <c r="M21" s="15">
        <v>16</v>
      </c>
      <c r="N21" s="15">
        <v>340</v>
      </c>
      <c r="O21" s="15">
        <v>34369</v>
      </c>
    </row>
    <row r="22" spans="1:15" s="24" customFormat="1">
      <c r="A22" s="24" t="s">
        <v>12</v>
      </c>
      <c r="B22" s="15">
        <v>4</v>
      </c>
      <c r="C22" s="15">
        <v>50</v>
      </c>
      <c r="D22" s="15">
        <v>9523</v>
      </c>
      <c r="E22" s="15">
        <v>42032</v>
      </c>
      <c r="F22" s="15">
        <f t="shared" si="0"/>
        <v>1.6572825486948979</v>
      </c>
      <c r="G22" s="15">
        <v>5969</v>
      </c>
      <c r="H22" s="47">
        <f t="shared" si="1"/>
        <v>0.23535210156927688</v>
      </c>
      <c r="I22" s="15">
        <v>3046</v>
      </c>
      <c r="J22" s="15">
        <v>2452</v>
      </c>
      <c r="K22" s="15">
        <v>0</v>
      </c>
      <c r="L22" s="15">
        <v>6</v>
      </c>
      <c r="M22" s="15">
        <v>8</v>
      </c>
      <c r="N22" s="15">
        <v>53</v>
      </c>
      <c r="O22" s="15">
        <v>25362</v>
      </c>
    </row>
    <row r="23" spans="1:15" s="24" customFormat="1">
      <c r="A23" s="24" t="s">
        <v>10</v>
      </c>
      <c r="B23" s="15">
        <v>0</v>
      </c>
      <c r="C23" s="15">
        <v>516</v>
      </c>
      <c r="D23" s="15">
        <v>2719</v>
      </c>
      <c r="E23" s="15">
        <v>50572</v>
      </c>
      <c r="F23" s="15">
        <f t="shared" si="0"/>
        <v>2.3836726998491704</v>
      </c>
      <c r="G23" s="15">
        <v>10500</v>
      </c>
      <c r="H23" s="47">
        <f t="shared" si="1"/>
        <v>0.49490950226244346</v>
      </c>
      <c r="I23" s="15">
        <v>1985</v>
      </c>
      <c r="J23" s="15">
        <v>525</v>
      </c>
      <c r="K23" s="15">
        <v>750</v>
      </c>
      <c r="L23" s="15">
        <v>6</v>
      </c>
      <c r="M23" s="15">
        <v>10</v>
      </c>
      <c r="N23" s="15">
        <v>125</v>
      </c>
      <c r="O23" s="15">
        <v>21216</v>
      </c>
    </row>
    <row r="24" spans="1:15" s="24" customFormat="1">
      <c r="B24" s="15"/>
      <c r="C24" s="15"/>
      <c r="D24" s="15"/>
      <c r="E24" s="15"/>
      <c r="F24" s="15"/>
      <c r="G24" s="15"/>
      <c r="H24" s="47"/>
      <c r="I24" s="15"/>
      <c r="J24" s="15"/>
      <c r="K24" s="15"/>
      <c r="L24" s="15"/>
      <c r="M24" s="15"/>
      <c r="N24" s="15"/>
      <c r="O24" s="15"/>
    </row>
    <row r="25" spans="1:15" s="24" customFormat="1">
      <c r="A25" s="26" t="s">
        <v>399</v>
      </c>
      <c r="B25" s="15"/>
      <c r="C25" s="15"/>
      <c r="D25" s="15"/>
      <c r="E25" s="15"/>
      <c r="F25" s="15"/>
      <c r="G25" s="15"/>
      <c r="H25" s="47"/>
      <c r="I25" s="15"/>
      <c r="J25" s="15"/>
      <c r="K25" s="15"/>
      <c r="L25" s="15"/>
      <c r="M25" s="15"/>
      <c r="N25" s="15"/>
      <c r="O25" s="15"/>
    </row>
    <row r="26" spans="1:15" s="16" customFormat="1">
      <c r="A26" s="16" t="s">
        <v>24</v>
      </c>
      <c r="B26" s="30">
        <v>46</v>
      </c>
      <c r="C26" s="30">
        <v>213</v>
      </c>
      <c r="D26" s="30">
        <v>22667</v>
      </c>
      <c r="E26" s="30">
        <v>59582</v>
      </c>
      <c r="F26" s="30">
        <f>E26/O26</f>
        <v>1.4663450889670957</v>
      </c>
      <c r="G26" s="30">
        <v>17301</v>
      </c>
      <c r="H26" s="28">
        <f>G26/O26</f>
        <v>0.42578692195998324</v>
      </c>
      <c r="I26" s="30">
        <v>658</v>
      </c>
      <c r="J26" s="30">
        <v>3376</v>
      </c>
      <c r="K26" s="30">
        <v>743</v>
      </c>
      <c r="L26" s="30">
        <v>14</v>
      </c>
      <c r="M26" s="30">
        <v>51</v>
      </c>
      <c r="N26" s="30">
        <v>1050</v>
      </c>
      <c r="O26" s="30">
        <v>40633</v>
      </c>
    </row>
    <row r="27" spans="1:15" s="24" customFormat="1">
      <c r="A27" s="24" t="s">
        <v>21</v>
      </c>
      <c r="B27" s="15">
        <v>226</v>
      </c>
      <c r="C27" s="15">
        <v>133</v>
      </c>
      <c r="D27" s="15">
        <v>21138</v>
      </c>
      <c r="E27" s="15">
        <v>100676</v>
      </c>
      <c r="F27" s="15">
        <f t="shared" si="0"/>
        <v>2.6151648180377691</v>
      </c>
      <c r="G27" s="15">
        <v>10263</v>
      </c>
      <c r="H27" s="47">
        <f t="shared" si="1"/>
        <v>0.26659220198976541</v>
      </c>
      <c r="I27" s="15">
        <v>6128</v>
      </c>
      <c r="J27" s="15">
        <v>6774</v>
      </c>
      <c r="K27" s="15">
        <v>424</v>
      </c>
      <c r="L27" s="15">
        <v>12</v>
      </c>
      <c r="M27" s="15">
        <v>25</v>
      </c>
      <c r="N27" s="15">
        <v>305</v>
      </c>
      <c r="O27" s="15">
        <v>38497</v>
      </c>
    </row>
    <row r="28" spans="1:15" s="24" customFormat="1">
      <c r="A28" s="24" t="s">
        <v>19</v>
      </c>
      <c r="B28" s="15">
        <v>196</v>
      </c>
      <c r="C28" s="15">
        <v>473</v>
      </c>
      <c r="D28" s="15">
        <v>9377</v>
      </c>
      <c r="E28" s="15">
        <v>49717</v>
      </c>
      <c r="F28" s="15">
        <f t="shared" si="0"/>
        <v>1.3770496343895413</v>
      </c>
      <c r="G28" s="15">
        <v>3406</v>
      </c>
      <c r="H28" s="47">
        <f t="shared" si="1"/>
        <v>9.4338577442942606E-2</v>
      </c>
      <c r="I28" s="15">
        <v>2184</v>
      </c>
      <c r="J28" s="15">
        <v>2730</v>
      </c>
      <c r="K28" s="15">
        <v>0</v>
      </c>
      <c r="L28" s="15">
        <v>15</v>
      </c>
      <c r="M28" s="15">
        <v>25</v>
      </c>
      <c r="N28" s="15"/>
      <c r="O28" s="15">
        <v>36104</v>
      </c>
    </row>
    <row r="29" spans="1:15" s="24" customFormat="1">
      <c r="A29" s="24" t="s">
        <v>20</v>
      </c>
      <c r="B29" s="15">
        <v>1</v>
      </c>
      <c r="C29" s="15">
        <v>214</v>
      </c>
      <c r="D29" s="15">
        <v>16794</v>
      </c>
      <c r="E29" s="15">
        <v>40014</v>
      </c>
      <c r="F29" s="15">
        <f t="shared" si="0"/>
        <v>1.0544707091469681</v>
      </c>
      <c r="G29" s="15">
        <v>7930</v>
      </c>
      <c r="H29" s="47">
        <f t="shared" si="1"/>
        <v>0.20897567660157587</v>
      </c>
      <c r="I29" s="15">
        <v>1427</v>
      </c>
      <c r="J29" s="15">
        <v>0</v>
      </c>
      <c r="K29" s="15">
        <v>0</v>
      </c>
      <c r="L29" s="15">
        <v>2</v>
      </c>
      <c r="M29" s="15">
        <v>5</v>
      </c>
      <c r="N29" s="15">
        <v>72</v>
      </c>
      <c r="O29" s="15">
        <v>37947</v>
      </c>
    </row>
    <row r="30" spans="1:15" s="16" customFormat="1">
      <c r="A30" s="16" t="s">
        <v>26</v>
      </c>
      <c r="B30" s="30">
        <v>459</v>
      </c>
      <c r="C30" s="30">
        <v>1043</v>
      </c>
      <c r="D30" s="30">
        <v>18485</v>
      </c>
      <c r="E30" s="30">
        <v>54461</v>
      </c>
      <c r="F30" s="30">
        <f t="shared" si="0"/>
        <v>1.2675076221286103</v>
      </c>
      <c r="G30" s="30">
        <v>39383</v>
      </c>
      <c r="H30" s="28">
        <f t="shared" si="1"/>
        <v>0.91658714827658438</v>
      </c>
      <c r="I30" s="30">
        <v>12531</v>
      </c>
      <c r="J30" s="30">
        <v>5887</v>
      </c>
      <c r="K30" s="30">
        <v>153</v>
      </c>
      <c r="L30" s="30">
        <v>18</v>
      </c>
      <c r="M30" s="30">
        <v>16</v>
      </c>
      <c r="N30" s="30">
        <v>197</v>
      </c>
      <c r="O30" s="30">
        <v>42967</v>
      </c>
    </row>
    <row r="31" spans="1:15" s="24" customFormat="1">
      <c r="A31" s="24" t="s">
        <v>27</v>
      </c>
      <c r="B31" s="15">
        <v>82</v>
      </c>
      <c r="C31" s="15">
        <v>77</v>
      </c>
      <c r="D31" s="15">
        <v>16304</v>
      </c>
      <c r="E31" s="15">
        <v>70682</v>
      </c>
      <c r="F31" s="15">
        <f t="shared" si="0"/>
        <v>1.5829526113052046</v>
      </c>
      <c r="G31" s="15">
        <v>18083</v>
      </c>
      <c r="H31" s="47">
        <f t="shared" si="1"/>
        <v>0.40497626086177552</v>
      </c>
      <c r="I31" s="15">
        <v>5146</v>
      </c>
      <c r="J31" s="15">
        <v>486</v>
      </c>
      <c r="K31" s="15">
        <v>0</v>
      </c>
      <c r="L31" s="15">
        <v>3</v>
      </c>
      <c r="M31" s="15">
        <v>12</v>
      </c>
      <c r="N31" s="15">
        <v>36</v>
      </c>
      <c r="O31" s="15">
        <v>44652</v>
      </c>
    </row>
    <row r="32" spans="1:15" s="24" customFormat="1">
      <c r="A32" s="24" t="s">
        <v>22</v>
      </c>
      <c r="B32" s="15">
        <v>14</v>
      </c>
      <c r="C32" s="15">
        <v>686</v>
      </c>
      <c r="D32" s="15">
        <v>10581</v>
      </c>
      <c r="E32" s="15">
        <v>40974</v>
      </c>
      <c r="F32" s="15">
        <f t="shared" si="0"/>
        <v>1.0487330432556949</v>
      </c>
      <c r="G32" s="15">
        <v>4184</v>
      </c>
      <c r="H32" s="47">
        <f t="shared" si="1"/>
        <v>0.10708983875095981</v>
      </c>
      <c r="I32" s="15">
        <v>8367</v>
      </c>
      <c r="J32" s="15">
        <v>418</v>
      </c>
      <c r="K32" s="15">
        <v>0</v>
      </c>
      <c r="L32" s="15">
        <v>3</v>
      </c>
      <c r="M32" s="15">
        <v>8</v>
      </c>
      <c r="N32" s="15">
        <v>86</v>
      </c>
      <c r="O32" s="15">
        <v>39070</v>
      </c>
    </row>
    <row r="33" spans="1:15" s="24" customFormat="1">
      <c r="A33" s="24" t="s">
        <v>28</v>
      </c>
      <c r="B33" s="15">
        <v>235</v>
      </c>
      <c r="C33" s="15">
        <v>53</v>
      </c>
      <c r="D33" s="15">
        <v>60660</v>
      </c>
      <c r="E33" s="15">
        <v>212750</v>
      </c>
      <c r="F33" s="15">
        <f t="shared" si="0"/>
        <v>4.3756812899775817</v>
      </c>
      <c r="G33" s="15">
        <v>19856</v>
      </c>
      <c r="H33" s="47">
        <f t="shared" si="1"/>
        <v>0.40838320890150348</v>
      </c>
      <c r="I33" s="15">
        <v>2860</v>
      </c>
      <c r="J33" s="15">
        <v>3801</v>
      </c>
      <c r="K33" s="15">
        <v>411</v>
      </c>
      <c r="L33" s="15">
        <v>8</v>
      </c>
      <c r="M33" s="15">
        <v>10</v>
      </c>
      <c r="N33" s="15">
        <v>252</v>
      </c>
      <c r="O33" s="15">
        <v>48621</v>
      </c>
    </row>
    <row r="34" spans="1:15" s="16" customFormat="1">
      <c r="A34" s="16" t="s">
        <v>18</v>
      </c>
      <c r="B34" s="30">
        <v>82</v>
      </c>
      <c r="C34" s="30">
        <v>355</v>
      </c>
      <c r="D34" s="30">
        <v>5209</v>
      </c>
      <c r="E34" s="30">
        <v>53814</v>
      </c>
      <c r="F34" s="30">
        <f t="shared" si="0"/>
        <v>1.4543145150393211</v>
      </c>
      <c r="G34" s="30">
        <v>14864</v>
      </c>
      <c r="H34" s="28">
        <f t="shared" si="1"/>
        <v>0.40169715968975489</v>
      </c>
      <c r="I34" s="30">
        <v>1248</v>
      </c>
      <c r="J34" s="30">
        <v>140</v>
      </c>
      <c r="K34" s="30">
        <v>0</v>
      </c>
      <c r="L34" s="30">
        <v>10</v>
      </c>
      <c r="M34" s="30">
        <v>11</v>
      </c>
      <c r="N34" s="30">
        <v>348</v>
      </c>
      <c r="O34" s="30">
        <v>37003</v>
      </c>
    </row>
    <row r="35" spans="1:15" s="24" customFormat="1">
      <c r="A35" s="24" t="s">
        <v>25</v>
      </c>
      <c r="B35" s="15">
        <v>206</v>
      </c>
      <c r="C35" s="15">
        <v>489</v>
      </c>
      <c r="D35" s="15">
        <v>32004</v>
      </c>
      <c r="E35" s="15">
        <v>301642</v>
      </c>
      <c r="F35" s="15">
        <f>E35/O35</f>
        <v>7.6255024395176578</v>
      </c>
      <c r="G35" s="15">
        <v>13096</v>
      </c>
      <c r="H35" s="47">
        <f>G35/O35</f>
        <v>0.33106656217610031</v>
      </c>
      <c r="I35" s="15">
        <v>8900</v>
      </c>
      <c r="J35" s="15">
        <v>68</v>
      </c>
      <c r="K35" s="15">
        <v>683</v>
      </c>
      <c r="L35" s="15">
        <v>0</v>
      </c>
      <c r="M35" s="15">
        <v>13</v>
      </c>
      <c r="N35" s="15">
        <v>223</v>
      </c>
      <c r="O35" s="15">
        <v>39557</v>
      </c>
    </row>
    <row r="36" spans="1:15" s="24" customFormat="1">
      <c r="A36" s="24" t="s">
        <v>23</v>
      </c>
      <c r="B36" s="15">
        <v>445</v>
      </c>
      <c r="C36" s="15">
        <v>105</v>
      </c>
      <c r="D36" s="15">
        <v>12626</v>
      </c>
      <c r="E36" s="15">
        <v>541000</v>
      </c>
      <c r="F36" s="15">
        <f>E36/O36</f>
        <v>12.610134725653817</v>
      </c>
      <c r="G36" s="15">
        <v>16514</v>
      </c>
      <c r="H36" s="47">
        <f>G36/O36</f>
        <v>0.38492377977716657</v>
      </c>
      <c r="I36" s="15">
        <v>4685</v>
      </c>
      <c r="J36" s="15">
        <v>6254</v>
      </c>
      <c r="K36" s="15">
        <v>0</v>
      </c>
      <c r="L36" s="15">
        <v>0</v>
      </c>
      <c r="M36" s="15">
        <v>13</v>
      </c>
      <c r="N36" s="15">
        <v>1716</v>
      </c>
      <c r="O36" s="15">
        <v>42902</v>
      </c>
    </row>
    <row r="37" spans="1:15" s="24" customFormat="1">
      <c r="A37" s="24" t="s">
        <v>29</v>
      </c>
      <c r="B37" s="15">
        <v>563</v>
      </c>
      <c r="C37" s="15">
        <v>272</v>
      </c>
      <c r="D37" s="15">
        <v>13563</v>
      </c>
      <c r="E37" s="15">
        <v>133134</v>
      </c>
      <c r="F37" s="15">
        <f t="shared" si="0"/>
        <v>2.6817742325356537</v>
      </c>
      <c r="G37" s="15">
        <v>23013</v>
      </c>
      <c r="H37" s="47">
        <f t="shared" si="1"/>
        <v>0.46356055112400291</v>
      </c>
      <c r="I37" s="15">
        <v>3231</v>
      </c>
      <c r="J37" s="15">
        <v>204</v>
      </c>
      <c r="K37" s="15">
        <v>0</v>
      </c>
      <c r="L37" s="15">
        <v>8</v>
      </c>
      <c r="M37" s="15">
        <v>10</v>
      </c>
      <c r="N37" s="15">
        <v>95</v>
      </c>
      <c r="O37" s="15">
        <v>49644</v>
      </c>
    </row>
    <row r="38" spans="1:15" s="24" customFormat="1">
      <c r="B38" s="15"/>
      <c r="C38" s="15"/>
      <c r="D38" s="15"/>
      <c r="E38" s="15"/>
      <c r="F38" s="15"/>
      <c r="G38" s="15"/>
      <c r="H38" s="47"/>
      <c r="I38" s="15"/>
      <c r="J38" s="15"/>
      <c r="K38" s="15"/>
      <c r="L38" s="15"/>
      <c r="M38" s="15"/>
      <c r="N38" s="15"/>
      <c r="O38" s="15"/>
    </row>
    <row r="39" spans="1:15" s="24" customFormat="1">
      <c r="A39" s="26" t="s">
        <v>400</v>
      </c>
      <c r="B39" s="15"/>
      <c r="C39" s="15"/>
      <c r="D39" s="15"/>
      <c r="E39" s="15"/>
      <c r="F39" s="15"/>
      <c r="G39" s="15"/>
      <c r="H39" s="47"/>
      <c r="I39" s="15"/>
      <c r="J39" s="15"/>
      <c r="K39" s="15"/>
      <c r="L39" s="15"/>
      <c r="M39" s="15"/>
      <c r="N39" s="15"/>
      <c r="O39" s="15"/>
    </row>
    <row r="40" spans="1:15" s="16" customFormat="1">
      <c r="A40" s="16" t="s">
        <v>33</v>
      </c>
      <c r="B40" s="30">
        <v>588</v>
      </c>
      <c r="C40" s="30">
        <v>547</v>
      </c>
      <c r="D40" s="30">
        <v>31671</v>
      </c>
      <c r="E40" s="30">
        <v>147319</v>
      </c>
      <c r="F40" s="30">
        <f t="shared" si="0"/>
        <v>2.3920858636703146</v>
      </c>
      <c r="G40" s="30">
        <v>34488</v>
      </c>
      <c r="H40" s="28">
        <f t="shared" si="1"/>
        <v>0.55999740200694959</v>
      </c>
      <c r="I40" s="30">
        <v>4981</v>
      </c>
      <c r="J40" s="30">
        <v>587</v>
      </c>
      <c r="K40" s="30">
        <v>160</v>
      </c>
      <c r="L40" s="30">
        <v>6</v>
      </c>
      <c r="M40" s="30">
        <v>16</v>
      </c>
      <c r="N40" s="30">
        <v>340</v>
      </c>
      <c r="O40" s="30">
        <v>61586</v>
      </c>
    </row>
    <row r="41" spans="1:15" s="24" customFormat="1">
      <c r="A41" s="24" t="s">
        <v>32</v>
      </c>
      <c r="B41" s="15">
        <v>456</v>
      </c>
      <c r="C41" s="15">
        <v>307</v>
      </c>
      <c r="D41" s="15">
        <v>31329</v>
      </c>
      <c r="E41" s="15">
        <v>126207</v>
      </c>
      <c r="F41" s="15">
        <f t="shared" si="0"/>
        <v>2.0610271903323261</v>
      </c>
      <c r="G41" s="15">
        <v>19133</v>
      </c>
      <c r="H41" s="47">
        <f t="shared" si="1"/>
        <v>0.31245202906834324</v>
      </c>
      <c r="I41" s="15">
        <v>7042</v>
      </c>
      <c r="J41" s="15">
        <v>947</v>
      </c>
      <c r="K41" s="15">
        <v>2533</v>
      </c>
      <c r="L41" s="15">
        <v>14</v>
      </c>
      <c r="M41" s="15">
        <v>32</v>
      </c>
      <c r="N41" s="15">
        <v>314</v>
      </c>
      <c r="O41" s="15">
        <v>61235</v>
      </c>
    </row>
    <row r="42" spans="1:15" s="24" customFormat="1">
      <c r="A42" s="24" t="s">
        <v>30</v>
      </c>
      <c r="B42" s="15">
        <v>373</v>
      </c>
      <c r="C42" s="15">
        <v>1092</v>
      </c>
      <c r="D42" s="15">
        <v>16369</v>
      </c>
      <c r="E42" s="15">
        <v>102980</v>
      </c>
      <c r="F42" s="15">
        <f t="shared" si="0"/>
        <v>1.8767313019390581</v>
      </c>
      <c r="G42" s="15">
        <v>27979</v>
      </c>
      <c r="H42" s="47">
        <f t="shared" si="1"/>
        <v>0.50989575739903781</v>
      </c>
      <c r="I42" s="15">
        <v>3769</v>
      </c>
      <c r="J42" s="15">
        <v>5364</v>
      </c>
      <c r="K42" s="15">
        <v>2733</v>
      </c>
      <c r="L42" s="15">
        <v>15</v>
      </c>
      <c r="M42" s="15">
        <v>14</v>
      </c>
      <c r="N42" s="15">
        <v>315</v>
      </c>
      <c r="O42" s="15">
        <v>54872</v>
      </c>
    </row>
    <row r="43" spans="1:15" s="24" customFormat="1">
      <c r="A43" s="24" t="s">
        <v>31</v>
      </c>
      <c r="B43" s="15">
        <v>170</v>
      </c>
      <c r="C43" s="15">
        <v>108</v>
      </c>
      <c r="D43" s="15">
        <v>20472</v>
      </c>
      <c r="E43" s="15">
        <v>56576</v>
      </c>
      <c r="F43" s="15">
        <f t="shared" si="0"/>
        <v>0.96767351965244752</v>
      </c>
      <c r="G43" s="15">
        <v>11349</v>
      </c>
      <c r="H43" s="47">
        <f t="shared" si="1"/>
        <v>0.19411281770601718</v>
      </c>
      <c r="I43" s="15">
        <v>9525</v>
      </c>
      <c r="J43" s="15">
        <v>450</v>
      </c>
      <c r="K43" s="15">
        <v>5432</v>
      </c>
      <c r="L43" s="15">
        <v>18</v>
      </c>
      <c r="M43" s="15">
        <v>30</v>
      </c>
      <c r="N43" s="15">
        <v>175</v>
      </c>
      <c r="O43" s="15">
        <v>58466</v>
      </c>
    </row>
    <row r="44" spans="1:15" s="16" customFormat="1">
      <c r="A44" s="16" t="s">
        <v>35</v>
      </c>
      <c r="B44" s="30">
        <v>55</v>
      </c>
      <c r="C44" s="30">
        <v>450</v>
      </c>
      <c r="D44" s="30">
        <v>117249</v>
      </c>
      <c r="E44" s="30">
        <v>115102</v>
      </c>
      <c r="F44" s="30">
        <f t="shared" si="0"/>
        <v>1.8276831224097687</v>
      </c>
      <c r="G44" s="30">
        <v>40017</v>
      </c>
      <c r="H44" s="28">
        <f t="shared" si="1"/>
        <v>0.63542245581720314</v>
      </c>
      <c r="I44" s="30">
        <v>2786</v>
      </c>
      <c r="J44" s="30">
        <v>21849</v>
      </c>
      <c r="K44" s="30">
        <v>0</v>
      </c>
      <c r="L44" s="30">
        <v>7</v>
      </c>
      <c r="M44" s="30">
        <v>18</v>
      </c>
      <c r="N44" s="30">
        <v>1948</v>
      </c>
      <c r="O44" s="30">
        <v>62977</v>
      </c>
    </row>
    <row r="45" spans="1:15" s="24" customFormat="1">
      <c r="B45" s="15"/>
      <c r="C45" s="15"/>
      <c r="D45" s="15"/>
      <c r="E45" s="15"/>
      <c r="F45" s="15"/>
      <c r="G45" s="15"/>
      <c r="H45" s="47"/>
      <c r="I45" s="15"/>
      <c r="J45" s="15"/>
      <c r="K45" s="15"/>
      <c r="L45" s="15"/>
      <c r="M45" s="15"/>
      <c r="N45" s="15"/>
      <c r="O45" s="15"/>
    </row>
    <row r="46" spans="1:15" s="24" customFormat="1">
      <c r="A46" s="26" t="s">
        <v>401</v>
      </c>
      <c r="B46" s="15"/>
      <c r="C46" s="15"/>
      <c r="D46" s="15"/>
      <c r="E46" s="15"/>
      <c r="F46" s="15"/>
      <c r="G46" s="15"/>
      <c r="H46" s="47"/>
      <c r="I46" s="15"/>
      <c r="J46" s="15"/>
      <c r="K46" s="15"/>
      <c r="L46" s="15"/>
      <c r="M46" s="15"/>
      <c r="N46" s="15"/>
      <c r="O46" s="15"/>
    </row>
    <row r="47" spans="1:15" s="24" customFormat="1">
      <c r="A47" s="24" t="s">
        <v>34</v>
      </c>
      <c r="B47" s="15">
        <v>380</v>
      </c>
      <c r="C47" s="15">
        <v>576</v>
      </c>
      <c r="D47" s="15">
        <v>6071</v>
      </c>
      <c r="E47" s="15">
        <v>113452</v>
      </c>
      <c r="F47" s="15">
        <f t="shared" si="0"/>
        <v>1.7465439206872133</v>
      </c>
      <c r="G47" s="15">
        <v>21794</v>
      </c>
      <c r="H47" s="47">
        <f t="shared" si="1"/>
        <v>0.33550909818652053</v>
      </c>
      <c r="I47" s="15">
        <v>15342</v>
      </c>
      <c r="J47" s="15">
        <v>65420</v>
      </c>
      <c r="K47" s="15">
        <v>5133</v>
      </c>
      <c r="L47" s="15">
        <v>7</v>
      </c>
      <c r="M47" s="15">
        <v>10</v>
      </c>
      <c r="N47" s="15">
        <v>126</v>
      </c>
      <c r="O47" s="15">
        <v>64958</v>
      </c>
    </row>
    <row r="48" spans="1:15" s="24" customFormat="1">
      <c r="A48" s="24" t="s">
        <v>37</v>
      </c>
      <c r="B48" s="15">
        <v>544</v>
      </c>
      <c r="C48" s="15">
        <v>338</v>
      </c>
      <c r="D48" s="15">
        <v>12982</v>
      </c>
      <c r="E48" s="15">
        <v>345789</v>
      </c>
      <c r="F48" s="15">
        <f t="shared" si="0"/>
        <v>4.6306478827972253</v>
      </c>
      <c r="G48" s="15">
        <v>34804</v>
      </c>
      <c r="H48" s="47">
        <f t="shared" si="1"/>
        <v>0.46607922436189303</v>
      </c>
      <c r="I48" s="15">
        <v>11327</v>
      </c>
      <c r="J48" s="15">
        <v>3157</v>
      </c>
      <c r="K48" s="15">
        <v>10330</v>
      </c>
      <c r="L48" s="15">
        <v>30</v>
      </c>
      <c r="M48" s="15">
        <v>35</v>
      </c>
      <c r="N48" s="15">
        <v>508</v>
      </c>
      <c r="O48" s="15">
        <v>74674</v>
      </c>
    </row>
    <row r="49" spans="1:15" s="24" customFormat="1">
      <c r="A49" s="24" t="s">
        <v>39</v>
      </c>
      <c r="B49" s="15">
        <v>376</v>
      </c>
      <c r="C49" s="15">
        <v>491</v>
      </c>
      <c r="D49" s="15">
        <v>51894</v>
      </c>
      <c r="E49" s="15">
        <v>322101</v>
      </c>
      <c r="F49" s="15">
        <f t="shared" si="0"/>
        <v>4.1209938460357467</v>
      </c>
      <c r="G49" s="15">
        <v>16038</v>
      </c>
      <c r="H49" s="47">
        <f t="shared" si="1"/>
        <v>0.20519184759662748</v>
      </c>
      <c r="I49" s="15">
        <v>2871</v>
      </c>
      <c r="J49" s="15">
        <v>1050</v>
      </c>
      <c r="K49" s="15">
        <v>0</v>
      </c>
      <c r="L49" s="15">
        <v>4</v>
      </c>
      <c r="M49" s="15">
        <v>16</v>
      </c>
      <c r="N49" s="15">
        <v>576</v>
      </c>
      <c r="O49" s="15">
        <v>78161</v>
      </c>
    </row>
    <row r="50" spans="1:15" s="16" customFormat="1">
      <c r="A50" s="16" t="s">
        <v>36</v>
      </c>
      <c r="B50" s="30">
        <v>245</v>
      </c>
      <c r="C50" s="30">
        <v>1556</v>
      </c>
      <c r="D50" s="30">
        <v>24691</v>
      </c>
      <c r="E50" s="30">
        <v>139342</v>
      </c>
      <c r="F50" s="30">
        <f t="shared" si="0"/>
        <v>2.0583794962700348</v>
      </c>
      <c r="G50" s="30">
        <v>21262</v>
      </c>
      <c r="H50" s="28">
        <f t="shared" si="1"/>
        <v>0.31408523524632542</v>
      </c>
      <c r="I50" s="30">
        <v>9329</v>
      </c>
      <c r="J50" s="30">
        <v>2628</v>
      </c>
      <c r="K50" s="30">
        <v>1176</v>
      </c>
      <c r="L50" s="30">
        <v>9</v>
      </c>
      <c r="M50" s="30">
        <v>47</v>
      </c>
      <c r="N50" s="30">
        <v>545</v>
      </c>
      <c r="O50" s="30">
        <v>67695</v>
      </c>
    </row>
    <row r="51" spans="1:15" s="24" customFormat="1">
      <c r="A51" s="24" t="s">
        <v>38</v>
      </c>
      <c r="B51" s="15">
        <v>178</v>
      </c>
      <c r="C51" s="15">
        <v>441</v>
      </c>
      <c r="D51" s="15">
        <v>15021</v>
      </c>
      <c r="E51" s="15">
        <v>300461</v>
      </c>
      <c r="F51" s="15">
        <f t="shared" si="0"/>
        <v>4.1383532587736216</v>
      </c>
      <c r="G51" s="15">
        <v>39602</v>
      </c>
      <c r="H51" s="47">
        <f t="shared" si="1"/>
        <v>0.54545204120985069</v>
      </c>
      <c r="I51" s="15">
        <v>7472</v>
      </c>
      <c r="J51" s="15">
        <v>5034</v>
      </c>
      <c r="K51" s="15">
        <v>4432</v>
      </c>
      <c r="L51" s="15">
        <v>18</v>
      </c>
      <c r="M51" s="15">
        <v>33</v>
      </c>
      <c r="N51" s="15">
        <v>725</v>
      </c>
      <c r="O51" s="15">
        <v>72604</v>
      </c>
    </row>
    <row r="52" spans="1:15" s="24" customFormat="1">
      <c r="B52" s="15"/>
      <c r="C52" s="15"/>
      <c r="D52" s="15"/>
      <c r="E52" s="15"/>
      <c r="F52" s="15"/>
      <c r="G52" s="15"/>
      <c r="H52" s="47"/>
      <c r="I52" s="15"/>
      <c r="J52" s="15"/>
      <c r="K52" s="15"/>
      <c r="L52" s="15"/>
      <c r="M52" s="15"/>
      <c r="N52" s="15"/>
      <c r="O52" s="15"/>
    </row>
    <row r="53" spans="1:15" s="24" customFormat="1">
      <c r="A53" s="26" t="s">
        <v>402</v>
      </c>
      <c r="B53" s="15"/>
      <c r="C53" s="15"/>
      <c r="D53" s="15"/>
      <c r="E53" s="15"/>
      <c r="F53" s="15"/>
      <c r="G53" s="15"/>
      <c r="H53" s="47"/>
      <c r="I53" s="15"/>
      <c r="J53" s="15"/>
      <c r="K53" s="15"/>
      <c r="L53" s="15"/>
      <c r="M53" s="15"/>
      <c r="N53" s="15"/>
      <c r="O53" s="15"/>
    </row>
    <row r="54" spans="1:15" s="24" customFormat="1">
      <c r="A54" s="24" t="s">
        <v>42</v>
      </c>
      <c r="B54" s="15">
        <v>81</v>
      </c>
      <c r="C54" s="15">
        <v>1070</v>
      </c>
      <c r="D54" s="15">
        <v>12571</v>
      </c>
      <c r="E54" s="15">
        <v>116580</v>
      </c>
      <c r="F54" s="15">
        <f t="shared" si="0"/>
        <v>1.1832529814767825</v>
      </c>
      <c r="G54" s="15">
        <v>37677</v>
      </c>
      <c r="H54" s="47">
        <f t="shared" si="1"/>
        <v>0.38241055569652371</v>
      </c>
      <c r="I54" s="15">
        <v>7429</v>
      </c>
      <c r="J54" s="15">
        <v>6089</v>
      </c>
      <c r="K54" s="15">
        <v>1453</v>
      </c>
      <c r="L54" s="15">
        <v>15</v>
      </c>
      <c r="M54" s="15">
        <v>12</v>
      </c>
      <c r="N54" s="15">
        <v>620</v>
      </c>
      <c r="O54" s="15">
        <v>98525</v>
      </c>
    </row>
    <row r="55" spans="1:15" s="24" customFormat="1">
      <c r="A55" s="24" t="s">
        <v>41</v>
      </c>
      <c r="B55" s="15">
        <v>660</v>
      </c>
      <c r="C55" s="15">
        <v>1447</v>
      </c>
      <c r="D55" s="15">
        <v>44470</v>
      </c>
      <c r="E55" s="15">
        <v>203945</v>
      </c>
      <c r="F55" s="15">
        <f t="shared" si="0"/>
        <v>2.1568015736207022</v>
      </c>
      <c r="G55" s="15">
        <v>72698</v>
      </c>
      <c r="H55" s="47">
        <f t="shared" si="1"/>
        <v>0.76881100688459059</v>
      </c>
      <c r="I55" s="15">
        <v>26247</v>
      </c>
      <c r="J55" s="15">
        <v>21325</v>
      </c>
      <c r="K55" s="15">
        <v>11969</v>
      </c>
      <c r="L55" s="15">
        <v>48</v>
      </c>
      <c r="M55" s="15">
        <v>88</v>
      </c>
      <c r="N55" s="15">
        <v>465</v>
      </c>
      <c r="O55" s="15">
        <v>94559</v>
      </c>
    </row>
    <row r="56" spans="1:15" s="16" customFormat="1">
      <c r="A56" s="16" t="s">
        <v>40</v>
      </c>
      <c r="B56" s="30">
        <v>321</v>
      </c>
      <c r="C56" s="30">
        <v>632</v>
      </c>
      <c r="D56" s="30">
        <v>18547</v>
      </c>
      <c r="E56" s="30">
        <v>110655</v>
      </c>
      <c r="F56" s="30">
        <f t="shared" si="0"/>
        <v>1.3824098944343806</v>
      </c>
      <c r="G56" s="30">
        <v>32475</v>
      </c>
      <c r="H56" s="28">
        <f t="shared" si="1"/>
        <v>0.40570928852520455</v>
      </c>
      <c r="I56" s="30">
        <v>6283</v>
      </c>
      <c r="J56" s="30">
        <v>10474</v>
      </c>
      <c r="K56" s="30">
        <v>240</v>
      </c>
      <c r="L56" s="30">
        <v>17</v>
      </c>
      <c r="M56" s="30">
        <v>48</v>
      </c>
      <c r="N56" s="30">
        <v>500</v>
      </c>
      <c r="O56" s="30">
        <v>80045</v>
      </c>
    </row>
    <row r="57" spans="1:15" s="24" customFormat="1">
      <c r="B57" s="15"/>
      <c r="C57" s="15"/>
      <c r="D57" s="15"/>
      <c r="E57" s="15"/>
      <c r="F57" s="15"/>
      <c r="G57" s="15"/>
      <c r="H57" s="47"/>
      <c r="I57" s="15"/>
      <c r="J57" s="15"/>
      <c r="K57" s="15"/>
      <c r="L57" s="15"/>
      <c r="M57" s="15"/>
      <c r="N57" s="15"/>
      <c r="O57" s="15"/>
    </row>
    <row r="58" spans="1:15" s="24" customFormat="1">
      <c r="A58" s="26" t="s">
        <v>403</v>
      </c>
      <c r="B58" s="15"/>
      <c r="C58" s="15"/>
      <c r="D58" s="15"/>
      <c r="E58" s="15"/>
      <c r="F58" s="15"/>
      <c r="G58" s="15"/>
      <c r="H58" s="47"/>
      <c r="I58" s="15"/>
      <c r="J58" s="15"/>
      <c r="K58" s="15"/>
      <c r="L58" s="15"/>
      <c r="M58" s="15"/>
      <c r="N58" s="15"/>
      <c r="O58" s="15"/>
    </row>
    <row r="59" spans="1:15" s="24" customFormat="1">
      <c r="A59" s="24" t="s">
        <v>45</v>
      </c>
      <c r="B59" s="15">
        <v>507</v>
      </c>
      <c r="C59" s="15">
        <v>2491</v>
      </c>
      <c r="D59" s="15">
        <v>38610</v>
      </c>
      <c r="E59" s="15">
        <v>285476</v>
      </c>
      <c r="F59" s="15">
        <f t="shared" si="0"/>
        <v>1.5219623502567028</v>
      </c>
      <c r="G59" s="15">
        <v>34940</v>
      </c>
      <c r="H59" s="47">
        <f t="shared" si="1"/>
        <v>0.18627613010540009</v>
      </c>
      <c r="I59" s="15">
        <v>37435</v>
      </c>
      <c r="J59" s="15">
        <v>11677</v>
      </c>
      <c r="K59" s="15">
        <v>13104</v>
      </c>
      <c r="L59" s="15">
        <v>54</v>
      </c>
      <c r="M59" s="15">
        <v>70</v>
      </c>
      <c r="N59" s="15">
        <v>600</v>
      </c>
      <c r="O59" s="15">
        <v>187571</v>
      </c>
    </row>
    <row r="60" spans="1:15" s="24" customFormat="1">
      <c r="A60" s="24" t="s">
        <v>47</v>
      </c>
      <c r="B60" s="15">
        <v>1478</v>
      </c>
      <c r="C60" s="15">
        <v>722</v>
      </c>
      <c r="D60" s="15">
        <v>138984</v>
      </c>
      <c r="E60" s="15">
        <v>814476</v>
      </c>
      <c r="F60" s="15">
        <f t="shared" si="0"/>
        <v>3.7915405886022326</v>
      </c>
      <c r="G60" s="15">
        <v>110097</v>
      </c>
      <c r="H60" s="47">
        <f t="shared" si="1"/>
        <v>0.51252246129209456</v>
      </c>
      <c r="I60" s="15">
        <v>38112</v>
      </c>
      <c r="J60" s="15">
        <v>4145</v>
      </c>
      <c r="K60" s="15">
        <v>0</v>
      </c>
      <c r="L60" s="15">
        <v>40</v>
      </c>
      <c r="M60" s="15">
        <v>107</v>
      </c>
      <c r="N60" s="15">
        <v>1954</v>
      </c>
      <c r="O60" s="15">
        <v>214814</v>
      </c>
    </row>
    <row r="61" spans="1:15" s="24" customFormat="1">
      <c r="A61" s="24" t="s">
        <v>46</v>
      </c>
      <c r="B61" s="15">
        <v>588</v>
      </c>
      <c r="C61" s="15">
        <v>1518</v>
      </c>
      <c r="D61" s="15">
        <v>127539</v>
      </c>
      <c r="E61" s="15">
        <v>581449</v>
      </c>
      <c r="F61" s="15">
        <f t="shared" si="0"/>
        <v>3.3643801533342979</v>
      </c>
      <c r="G61" s="15">
        <v>66916</v>
      </c>
      <c r="H61" s="47">
        <f t="shared" si="1"/>
        <v>0.38718935339215971</v>
      </c>
      <c r="I61" s="15">
        <v>27565</v>
      </c>
      <c r="J61" s="15">
        <v>6846</v>
      </c>
      <c r="K61" s="15">
        <v>0</v>
      </c>
      <c r="L61" s="15">
        <v>74</v>
      </c>
      <c r="M61" s="15">
        <v>52</v>
      </c>
      <c r="N61" s="15">
        <v>1545</v>
      </c>
      <c r="O61" s="15">
        <v>172825</v>
      </c>
    </row>
    <row r="62" spans="1:15" s="16" customFormat="1">
      <c r="A62" s="16" t="s">
        <v>48</v>
      </c>
      <c r="B62" s="30">
        <v>1148</v>
      </c>
      <c r="C62" s="30">
        <v>549</v>
      </c>
      <c r="D62" s="30">
        <v>87870</v>
      </c>
      <c r="E62" s="30">
        <v>529668</v>
      </c>
      <c r="F62" s="30">
        <f t="shared" si="0"/>
        <v>2.111913875598086</v>
      </c>
      <c r="G62" s="30">
        <v>155196</v>
      </c>
      <c r="H62" s="28">
        <f t="shared" si="1"/>
        <v>0.61880382775119613</v>
      </c>
      <c r="I62" s="30">
        <v>27722</v>
      </c>
      <c r="J62" s="30">
        <v>6729</v>
      </c>
      <c r="K62" s="30">
        <v>0</v>
      </c>
      <c r="L62" s="30">
        <v>54</v>
      </c>
      <c r="M62" s="30">
        <v>68</v>
      </c>
      <c r="N62" s="30">
        <v>1364</v>
      </c>
      <c r="O62" s="30">
        <v>250800</v>
      </c>
    </row>
    <row r="63" spans="1:15" s="24" customFormat="1">
      <c r="A63" s="24" t="s">
        <v>44</v>
      </c>
      <c r="B63" s="15">
        <v>915</v>
      </c>
      <c r="C63" s="15">
        <v>2640</v>
      </c>
      <c r="D63" s="15">
        <v>69876</v>
      </c>
      <c r="E63" s="15">
        <v>559998</v>
      </c>
      <c r="F63" s="15">
        <f t="shared" si="0"/>
        <v>3.7193352992747268</v>
      </c>
      <c r="G63" s="15">
        <v>69595</v>
      </c>
      <c r="H63" s="47">
        <f t="shared" si="1"/>
        <v>0.46222868680428258</v>
      </c>
      <c r="I63" s="15">
        <v>14846</v>
      </c>
      <c r="J63" s="15">
        <v>9135</v>
      </c>
      <c r="K63" s="15">
        <v>7614</v>
      </c>
      <c r="L63" s="15">
        <v>77</v>
      </c>
      <c r="M63" s="15">
        <v>79</v>
      </c>
      <c r="N63" s="15">
        <v>1508</v>
      </c>
      <c r="O63" s="15">
        <v>150564</v>
      </c>
    </row>
    <row r="64" spans="1:15" s="24" customFormat="1">
      <c r="A64" s="24" t="s">
        <v>43</v>
      </c>
      <c r="B64" s="15">
        <v>8</v>
      </c>
      <c r="C64" s="15">
        <v>736</v>
      </c>
      <c r="D64" s="15">
        <v>25384</v>
      </c>
      <c r="E64" s="15">
        <v>136216</v>
      </c>
      <c r="F64" s="15">
        <f t="shared" si="0"/>
        <v>1.3607584188286066</v>
      </c>
      <c r="G64" s="15">
        <v>18491</v>
      </c>
      <c r="H64" s="47">
        <f t="shared" si="1"/>
        <v>0.18471973866917074</v>
      </c>
      <c r="I64" s="15">
        <v>8230</v>
      </c>
      <c r="J64" s="15">
        <v>12372</v>
      </c>
      <c r="K64" s="15">
        <v>0</v>
      </c>
      <c r="L64" s="15">
        <v>15</v>
      </c>
      <c r="M64" s="15">
        <v>33</v>
      </c>
      <c r="N64" s="15">
        <v>744</v>
      </c>
      <c r="O64" s="15">
        <v>100103</v>
      </c>
    </row>
    <row r="65" spans="1:15" s="24" customFormat="1">
      <c r="B65" s="15"/>
      <c r="C65" s="15"/>
      <c r="D65" s="15"/>
      <c r="E65" s="15"/>
      <c r="F65" s="15"/>
      <c r="G65" s="15"/>
      <c r="H65" s="47"/>
      <c r="I65" s="15"/>
      <c r="J65" s="15"/>
      <c r="K65" s="15"/>
      <c r="L65" s="15"/>
      <c r="M65" s="15"/>
      <c r="N65" s="15"/>
    </row>
    <row r="66" spans="1:15" s="24" customFormat="1">
      <c r="A66" s="26" t="s">
        <v>49</v>
      </c>
      <c r="B66" s="15"/>
      <c r="C66" s="15"/>
      <c r="D66" s="15"/>
      <c r="E66" s="15"/>
      <c r="F66" s="15"/>
      <c r="G66" s="15"/>
      <c r="H66" s="47"/>
      <c r="I66" s="15"/>
      <c r="J66" s="15"/>
      <c r="K66" s="15"/>
      <c r="L66" s="15"/>
      <c r="M66" s="15"/>
      <c r="N66" s="15"/>
    </row>
    <row r="67" spans="1:15" s="24" customFormat="1">
      <c r="A67" s="24" t="s">
        <v>50</v>
      </c>
      <c r="B67" s="15">
        <v>0</v>
      </c>
      <c r="C67" s="15">
        <v>0</v>
      </c>
      <c r="D67" s="15">
        <v>1815</v>
      </c>
      <c r="E67" s="15">
        <v>11151</v>
      </c>
      <c r="F67" s="15">
        <f t="shared" si="0"/>
        <v>3.0769867549668874</v>
      </c>
      <c r="G67" s="15">
        <v>240</v>
      </c>
      <c r="H67" s="47">
        <f t="shared" si="1"/>
        <v>6.6225165562913912E-2</v>
      </c>
      <c r="I67" s="15">
        <v>85</v>
      </c>
      <c r="J67" s="15">
        <v>0</v>
      </c>
      <c r="K67" s="15">
        <v>0</v>
      </c>
      <c r="L67" s="15">
        <v>1</v>
      </c>
      <c r="M67" s="15">
        <v>3</v>
      </c>
      <c r="N67" s="15">
        <v>40</v>
      </c>
      <c r="O67" s="15">
        <v>3624</v>
      </c>
    </row>
    <row r="68" spans="1:15" s="16" customFormat="1">
      <c r="A68" s="16" t="s">
        <v>51</v>
      </c>
      <c r="B68" s="30">
        <v>59</v>
      </c>
      <c r="C68" s="30">
        <v>144</v>
      </c>
      <c r="D68" s="30">
        <v>6149</v>
      </c>
      <c r="E68" s="30">
        <v>66404</v>
      </c>
      <c r="F68" s="30">
        <f t="shared" si="0"/>
        <v>3.9582737243681452</v>
      </c>
      <c r="G68" s="30">
        <v>10250</v>
      </c>
      <c r="H68" s="28">
        <f t="shared" si="1"/>
        <v>0.61099189318073444</v>
      </c>
      <c r="I68" s="30">
        <v>2632</v>
      </c>
      <c r="J68" s="30">
        <v>549</v>
      </c>
      <c r="K68" s="30">
        <v>542</v>
      </c>
      <c r="L68" s="30">
        <v>8</v>
      </c>
      <c r="M68" s="30">
        <v>10</v>
      </c>
      <c r="N68" s="30">
        <v>107</v>
      </c>
      <c r="O68" s="30">
        <v>16776</v>
      </c>
    </row>
    <row r="69" spans="1:15" s="24" customFormat="1">
      <c r="B69" s="15"/>
      <c r="C69" s="15"/>
      <c r="D69" s="15"/>
      <c r="E69" s="15"/>
      <c r="F69" s="15"/>
      <c r="G69" s="15"/>
      <c r="H69" s="47"/>
      <c r="I69" s="15"/>
      <c r="J69" s="15"/>
      <c r="K69" s="15"/>
      <c r="L69" s="15"/>
      <c r="M69" s="15"/>
      <c r="N69" s="15"/>
    </row>
    <row r="70" spans="1:15" s="24" customFormat="1">
      <c r="A70" s="26" t="s">
        <v>52</v>
      </c>
      <c r="B70" s="43">
        <f>SUM(B6:B69)</f>
        <v>12358</v>
      </c>
      <c r="C70" s="43">
        <f>SUM(C6:C69)</f>
        <v>25258</v>
      </c>
      <c r="D70" s="43">
        <f>SUM(D6:D69)</f>
        <v>1302632</v>
      </c>
      <c r="E70" s="43">
        <f>SUM(E6:E69)</f>
        <v>7698243</v>
      </c>
      <c r="F70" s="15">
        <f t="shared" si="0"/>
        <v>2.7062103774865029</v>
      </c>
      <c r="G70" s="43">
        <f>SUM(G6:G69)</f>
        <v>1187976</v>
      </c>
      <c r="H70" s="47">
        <f t="shared" si="1"/>
        <v>0.41761645863931623</v>
      </c>
      <c r="I70" s="43">
        <f>SUM(I6:I69)</f>
        <v>355621</v>
      </c>
      <c r="J70" s="43">
        <f>SUM(J6:J68)</f>
        <v>247890</v>
      </c>
      <c r="K70" s="43">
        <f>SUM(K6:K69)</f>
        <v>73035</v>
      </c>
      <c r="L70" s="43">
        <f>SUM(L6:L69)</f>
        <v>690</v>
      </c>
      <c r="M70" s="43">
        <f>SUM(M6:M69)</f>
        <v>1146</v>
      </c>
      <c r="N70" s="43">
        <f>SUM(N6:N69)</f>
        <v>21735</v>
      </c>
      <c r="O70" s="43">
        <f>SUM(O6:O69)</f>
        <v>2844658</v>
      </c>
    </row>
  </sheetData>
  <phoneticPr fontId="0" type="noConversion"/>
  <printOptions gridLines="1"/>
  <pageMargins left="1" right="0.75" top="0.5" bottom="0.5" header="0.5" footer="0.25"/>
  <pageSetup scale="58" orientation="landscape" horizontalDpi="4294967293" verticalDpi="0" r:id="rId1"/>
  <headerFooter alignWithMargins="0">
    <oddFooter>&amp;C&amp;11Mississippi Public Library Statistics, FY99 and FY00, Other Services 2000, Page 12</oddFooter>
  </headerFooter>
</worksheet>
</file>

<file path=xl/worksheets/sheet6.xml><?xml version="1.0" encoding="utf-8"?>
<worksheet xmlns="http://schemas.openxmlformats.org/spreadsheetml/2006/main" xmlns:r="http://schemas.openxmlformats.org/officeDocument/2006/relationships">
  <dimension ref="A1:H52"/>
  <sheetViews>
    <sheetView zoomScaleNormal="100" workbookViewId="0">
      <selection activeCell="B1" sqref="B1"/>
    </sheetView>
  </sheetViews>
  <sheetFormatPr defaultRowHeight="12.75"/>
  <cols>
    <col min="1" max="1" width="51.28515625" bestFit="1" customWidth="1"/>
    <col min="2" max="2" width="39.28515625" bestFit="1" customWidth="1"/>
    <col min="3" max="4" width="12.85546875" style="35" bestFit="1" customWidth="1"/>
    <col min="6" max="6" width="11" bestFit="1" customWidth="1"/>
    <col min="7" max="7" width="15" bestFit="1" customWidth="1"/>
  </cols>
  <sheetData>
    <row r="1" spans="1:7" ht="15.75">
      <c r="A1" s="46" t="s">
        <v>426</v>
      </c>
      <c r="B1" s="46" t="s">
        <v>427</v>
      </c>
      <c r="C1" s="54">
        <v>1999</v>
      </c>
      <c r="D1" s="54">
        <v>2000</v>
      </c>
    </row>
    <row r="2" spans="1:7" ht="15.75">
      <c r="C2" s="52" t="s">
        <v>491</v>
      </c>
      <c r="D2" s="52" t="s">
        <v>491</v>
      </c>
    </row>
    <row r="3" spans="1:7" ht="15">
      <c r="C3" s="23"/>
      <c r="D3" s="23"/>
    </row>
    <row r="4" spans="1:7" s="16" customFormat="1">
      <c r="A4" s="16" t="s">
        <v>2</v>
      </c>
      <c r="B4" s="16" t="s">
        <v>422</v>
      </c>
      <c r="C4" s="53" t="s">
        <v>423</v>
      </c>
      <c r="D4" s="53" t="s">
        <v>423</v>
      </c>
      <c r="E4" s="24"/>
      <c r="F4" s="24"/>
      <c r="G4" s="24"/>
    </row>
    <row r="5" spans="1:7">
      <c r="A5" s="24" t="s">
        <v>50</v>
      </c>
      <c r="B5" t="s">
        <v>430</v>
      </c>
      <c r="C5" s="35" t="s">
        <v>429</v>
      </c>
      <c r="D5" s="35" t="s">
        <v>429</v>
      </c>
      <c r="E5" s="24"/>
      <c r="F5" s="24"/>
      <c r="G5" s="24"/>
    </row>
    <row r="6" spans="1:7">
      <c r="A6" s="24" t="s">
        <v>24</v>
      </c>
      <c r="B6" t="s">
        <v>431</v>
      </c>
      <c r="C6" s="35" t="s">
        <v>418</v>
      </c>
      <c r="D6" s="35" t="s">
        <v>418</v>
      </c>
      <c r="E6" s="24"/>
      <c r="F6" s="24"/>
      <c r="G6" s="24"/>
    </row>
    <row r="7" spans="1:7">
      <c r="A7" s="24" t="s">
        <v>14</v>
      </c>
      <c r="B7" t="s">
        <v>432</v>
      </c>
      <c r="C7" s="35" t="s">
        <v>433</v>
      </c>
      <c r="D7" s="35" t="s">
        <v>433</v>
      </c>
      <c r="E7" s="24"/>
      <c r="F7" s="24"/>
      <c r="G7" s="24"/>
    </row>
    <row r="8" spans="1:7">
      <c r="A8" s="24" t="s">
        <v>4</v>
      </c>
      <c r="B8" t="s">
        <v>425</v>
      </c>
      <c r="C8" s="35" t="s">
        <v>423</v>
      </c>
      <c r="D8" s="35" t="s">
        <v>423</v>
      </c>
      <c r="E8" s="24"/>
      <c r="F8" s="24"/>
      <c r="G8" s="24"/>
    </row>
    <row r="9" spans="1:7" s="16" customFormat="1">
      <c r="A9" s="16" t="s">
        <v>45</v>
      </c>
      <c r="B9" s="16" t="s">
        <v>434</v>
      </c>
      <c r="C9" s="53" t="s">
        <v>420</v>
      </c>
      <c r="D9" s="53" t="s">
        <v>420</v>
      </c>
      <c r="E9" s="24"/>
      <c r="F9" s="24"/>
      <c r="G9" s="24"/>
    </row>
    <row r="10" spans="1:7">
      <c r="A10" s="24" t="s">
        <v>33</v>
      </c>
      <c r="B10" t="s">
        <v>435</v>
      </c>
      <c r="C10" s="35" t="s">
        <v>424</v>
      </c>
      <c r="D10" s="35" t="s">
        <v>424</v>
      </c>
      <c r="E10" s="24"/>
      <c r="F10" s="24"/>
      <c r="G10" s="24"/>
    </row>
    <row r="11" spans="1:7">
      <c r="A11" s="24" t="s">
        <v>21</v>
      </c>
      <c r="B11" t="s">
        <v>436</v>
      </c>
      <c r="C11" s="35" t="s">
        <v>418</v>
      </c>
      <c r="D11" s="35" t="s">
        <v>418</v>
      </c>
      <c r="E11" s="24"/>
      <c r="F11" s="24"/>
      <c r="G11" s="24"/>
    </row>
    <row r="12" spans="1:7">
      <c r="A12" s="24" t="s">
        <v>32</v>
      </c>
      <c r="B12" t="s">
        <v>462</v>
      </c>
      <c r="C12" s="35" t="s">
        <v>424</v>
      </c>
      <c r="D12" s="35" t="s">
        <v>424</v>
      </c>
      <c r="E12" s="24"/>
      <c r="F12" s="24"/>
      <c r="G12" s="24"/>
    </row>
    <row r="13" spans="1:7">
      <c r="A13" s="24" t="s">
        <v>19</v>
      </c>
      <c r="B13" t="s">
        <v>448</v>
      </c>
      <c r="C13" s="35" t="s">
        <v>418</v>
      </c>
      <c r="D13" s="35" t="s">
        <v>418</v>
      </c>
      <c r="E13" s="24"/>
      <c r="F13" s="24"/>
      <c r="G13" s="24"/>
    </row>
    <row r="14" spans="1:7" s="16" customFormat="1">
      <c r="A14" s="16" t="s">
        <v>11</v>
      </c>
      <c r="B14" s="16" t="s">
        <v>442</v>
      </c>
      <c r="C14" s="53" t="s">
        <v>433</v>
      </c>
      <c r="D14" s="53" t="s">
        <v>433</v>
      </c>
      <c r="E14" s="24"/>
      <c r="F14" s="24"/>
      <c r="G14" s="24"/>
    </row>
    <row r="15" spans="1:7">
      <c r="A15" s="24" t="s">
        <v>47</v>
      </c>
      <c r="B15" t="s">
        <v>468</v>
      </c>
      <c r="C15" s="35" t="s">
        <v>420</v>
      </c>
      <c r="D15" s="35" t="s">
        <v>420</v>
      </c>
      <c r="E15" s="24"/>
      <c r="F15" s="24"/>
      <c r="G15" s="24"/>
    </row>
    <row r="16" spans="1:7">
      <c r="A16" s="24" t="s">
        <v>20</v>
      </c>
      <c r="B16" t="s">
        <v>452</v>
      </c>
      <c r="C16" s="35" t="s">
        <v>418</v>
      </c>
      <c r="D16" s="35" t="s">
        <v>418</v>
      </c>
      <c r="E16" s="24"/>
      <c r="F16" s="24"/>
      <c r="G16" s="24"/>
    </row>
    <row r="17" spans="1:8">
      <c r="A17" s="24" t="s">
        <v>26</v>
      </c>
      <c r="B17" t="s">
        <v>443</v>
      </c>
      <c r="C17" s="35" t="s">
        <v>418</v>
      </c>
      <c r="D17" s="35" t="s">
        <v>418</v>
      </c>
      <c r="E17" s="24"/>
      <c r="F17" s="24"/>
      <c r="G17" s="24"/>
    </row>
    <row r="18" spans="1:8">
      <c r="A18" s="24" t="s">
        <v>6</v>
      </c>
      <c r="B18" t="s">
        <v>438</v>
      </c>
      <c r="C18" s="35" t="s">
        <v>423</v>
      </c>
      <c r="D18" s="35" t="s">
        <v>423</v>
      </c>
      <c r="E18" s="24"/>
      <c r="F18" s="24"/>
      <c r="G18" s="24"/>
    </row>
    <row r="19" spans="1:8" s="16" customFormat="1">
      <c r="A19" s="16" t="s">
        <v>46</v>
      </c>
      <c r="B19" s="16" t="s">
        <v>444</v>
      </c>
      <c r="C19" s="53" t="s">
        <v>420</v>
      </c>
      <c r="D19" s="53" t="s">
        <v>420</v>
      </c>
      <c r="E19" s="24"/>
      <c r="F19" s="24"/>
      <c r="G19" s="24"/>
    </row>
    <row r="20" spans="1:8">
      <c r="A20" s="24" t="s">
        <v>27</v>
      </c>
      <c r="B20" t="s">
        <v>474</v>
      </c>
      <c r="C20" s="35" t="s">
        <v>418</v>
      </c>
      <c r="D20" s="35" t="s">
        <v>418</v>
      </c>
      <c r="E20" s="24"/>
      <c r="F20" s="24" t="s">
        <v>477</v>
      </c>
      <c r="G20" s="24" t="s">
        <v>478</v>
      </c>
    </row>
    <row r="21" spans="1:8">
      <c r="A21" s="24" t="s">
        <v>5</v>
      </c>
      <c r="B21" t="s">
        <v>446</v>
      </c>
      <c r="C21" s="35" t="s">
        <v>423</v>
      </c>
      <c r="D21" s="35" t="s">
        <v>423</v>
      </c>
      <c r="E21" s="24"/>
      <c r="F21" s="24" t="s">
        <v>479</v>
      </c>
      <c r="G21" s="24" t="s">
        <v>480</v>
      </c>
    </row>
    <row r="22" spans="1:8">
      <c r="A22" s="24" t="s">
        <v>48</v>
      </c>
      <c r="B22" t="s">
        <v>445</v>
      </c>
      <c r="C22" s="35" t="s">
        <v>420</v>
      </c>
      <c r="D22" s="35" t="s">
        <v>420</v>
      </c>
      <c r="E22" s="24"/>
      <c r="F22" s="24" t="s">
        <v>481</v>
      </c>
      <c r="G22" s="24" t="s">
        <v>482</v>
      </c>
    </row>
    <row r="23" spans="1:8">
      <c r="A23" s="24" t="s">
        <v>44</v>
      </c>
      <c r="B23" t="s">
        <v>441</v>
      </c>
      <c r="C23" s="35" t="s">
        <v>420</v>
      </c>
      <c r="D23" s="35" t="s">
        <v>420</v>
      </c>
      <c r="E23" s="24"/>
      <c r="F23" s="24" t="s">
        <v>483</v>
      </c>
      <c r="G23" s="24" t="s">
        <v>484</v>
      </c>
    </row>
    <row r="24" spans="1:8" s="16" customFormat="1">
      <c r="A24" s="16" t="s">
        <v>15</v>
      </c>
      <c r="B24" s="16" t="s">
        <v>449</v>
      </c>
      <c r="C24" s="53" t="s">
        <v>433</v>
      </c>
      <c r="D24" s="53" t="s">
        <v>433</v>
      </c>
      <c r="E24" s="24"/>
      <c r="F24" s="24" t="s">
        <v>485</v>
      </c>
      <c r="G24" s="24" t="s">
        <v>486</v>
      </c>
      <c r="H24" s="24"/>
    </row>
    <row r="25" spans="1:8">
      <c r="A25" s="24" t="s">
        <v>22</v>
      </c>
      <c r="B25" t="s">
        <v>450</v>
      </c>
      <c r="C25" s="35" t="s">
        <v>418</v>
      </c>
      <c r="D25" s="35" t="s">
        <v>418</v>
      </c>
      <c r="E25" s="24"/>
      <c r="F25" s="24" t="s">
        <v>487</v>
      </c>
      <c r="G25" s="24" t="s">
        <v>488</v>
      </c>
    </row>
    <row r="26" spans="1:8">
      <c r="A26" s="24" t="s">
        <v>34</v>
      </c>
      <c r="B26" t="s">
        <v>454</v>
      </c>
      <c r="C26" s="35" t="s">
        <v>424</v>
      </c>
      <c r="D26" s="35" t="s">
        <v>421</v>
      </c>
      <c r="E26" s="24"/>
      <c r="F26" s="24" t="s">
        <v>490</v>
      </c>
      <c r="G26" s="24" t="s">
        <v>489</v>
      </c>
    </row>
    <row r="27" spans="1:8">
      <c r="A27" s="24" t="s">
        <v>42</v>
      </c>
      <c r="B27" t="s">
        <v>447</v>
      </c>
      <c r="C27" s="35" t="s">
        <v>419</v>
      </c>
      <c r="D27" s="35" t="s">
        <v>419</v>
      </c>
      <c r="E27" s="24"/>
      <c r="F27" s="24" t="s">
        <v>429</v>
      </c>
      <c r="G27" s="24"/>
    </row>
    <row r="28" spans="1:8">
      <c r="A28" s="24" t="s">
        <v>30</v>
      </c>
      <c r="B28" t="s">
        <v>440</v>
      </c>
      <c r="C28" s="35" t="s">
        <v>424</v>
      </c>
      <c r="D28" s="35" t="s">
        <v>424</v>
      </c>
      <c r="E28" s="24"/>
      <c r="F28" s="24"/>
      <c r="G28" s="24"/>
    </row>
    <row r="29" spans="1:8" s="16" customFormat="1">
      <c r="A29" s="16" t="s">
        <v>51</v>
      </c>
      <c r="B29" s="16" t="s">
        <v>455</v>
      </c>
      <c r="C29" s="53" t="s">
        <v>429</v>
      </c>
      <c r="D29" s="53" t="s">
        <v>429</v>
      </c>
      <c r="E29" s="24"/>
      <c r="F29" s="24"/>
      <c r="G29" s="24"/>
    </row>
    <row r="30" spans="1:8">
      <c r="A30" s="24" t="s">
        <v>37</v>
      </c>
      <c r="B30" t="s">
        <v>453</v>
      </c>
      <c r="C30" s="35" t="s">
        <v>421</v>
      </c>
      <c r="D30" s="35" t="s">
        <v>421</v>
      </c>
      <c r="E30" s="24"/>
      <c r="F30" s="24"/>
      <c r="G30" s="24"/>
    </row>
    <row r="31" spans="1:8">
      <c r="A31" s="24" t="s">
        <v>3</v>
      </c>
      <c r="B31" t="s">
        <v>463</v>
      </c>
      <c r="C31" s="35" t="s">
        <v>423</v>
      </c>
      <c r="D31" s="35" t="s">
        <v>423</v>
      </c>
      <c r="E31" s="24"/>
      <c r="F31" s="24"/>
      <c r="G31" s="24"/>
    </row>
    <row r="32" spans="1:8">
      <c r="A32" s="24" t="s">
        <v>16</v>
      </c>
      <c r="B32" t="s">
        <v>457</v>
      </c>
      <c r="C32" s="35" t="s">
        <v>433</v>
      </c>
      <c r="D32" s="35" t="s">
        <v>433</v>
      </c>
      <c r="E32" s="24"/>
      <c r="F32" s="24"/>
      <c r="G32" s="24"/>
    </row>
    <row r="33" spans="1:7">
      <c r="A33" s="24" t="s">
        <v>39</v>
      </c>
      <c r="B33" t="s">
        <v>451</v>
      </c>
      <c r="C33" s="35" t="s">
        <v>421</v>
      </c>
      <c r="D33" s="35" t="s">
        <v>421</v>
      </c>
      <c r="E33" s="24"/>
      <c r="F33" s="24"/>
      <c r="G33" s="24"/>
    </row>
    <row r="34" spans="1:7" s="16" customFormat="1">
      <c r="A34" s="16" t="s">
        <v>41</v>
      </c>
      <c r="B34" s="16" t="s">
        <v>476</v>
      </c>
      <c r="C34" s="53" t="s">
        <v>419</v>
      </c>
      <c r="D34" s="53" t="s">
        <v>419</v>
      </c>
      <c r="E34" s="24"/>
      <c r="F34" s="24"/>
      <c r="G34" s="24"/>
    </row>
    <row r="35" spans="1:7">
      <c r="A35" s="24" t="s">
        <v>13</v>
      </c>
      <c r="B35" t="s">
        <v>458</v>
      </c>
      <c r="C35" s="35" t="s">
        <v>433</v>
      </c>
      <c r="D35" s="35" t="s">
        <v>433</v>
      </c>
      <c r="E35" s="24"/>
      <c r="F35" s="24"/>
      <c r="G35" s="24"/>
    </row>
    <row r="36" spans="1:7">
      <c r="A36" s="24" t="s">
        <v>43</v>
      </c>
      <c r="B36" t="s">
        <v>467</v>
      </c>
      <c r="C36" s="35" t="s">
        <v>419</v>
      </c>
      <c r="D36" s="35" t="s">
        <v>420</v>
      </c>
      <c r="E36" s="24"/>
      <c r="F36" s="24"/>
      <c r="G36" s="24"/>
    </row>
    <row r="37" spans="1:7">
      <c r="A37" s="24" t="s">
        <v>7</v>
      </c>
      <c r="B37" t="s">
        <v>459</v>
      </c>
      <c r="C37" s="35" t="s">
        <v>423</v>
      </c>
      <c r="D37" s="35" t="s">
        <v>423</v>
      </c>
      <c r="E37" s="24"/>
      <c r="F37" s="24"/>
      <c r="G37" s="24"/>
    </row>
    <row r="38" spans="1:7">
      <c r="A38" s="24" t="s">
        <v>28</v>
      </c>
      <c r="B38" t="s">
        <v>461</v>
      </c>
      <c r="C38" s="35" t="s">
        <v>418</v>
      </c>
      <c r="D38" s="35" t="s">
        <v>418</v>
      </c>
      <c r="E38" s="24"/>
      <c r="F38" s="24"/>
      <c r="G38" s="24"/>
    </row>
    <row r="39" spans="1:7" s="16" customFormat="1">
      <c r="A39" s="16" t="s">
        <v>36</v>
      </c>
      <c r="B39" s="16" t="s">
        <v>437</v>
      </c>
      <c r="C39" s="53" t="s">
        <v>421</v>
      </c>
      <c r="D39" s="53" t="s">
        <v>421</v>
      </c>
      <c r="E39" s="24"/>
      <c r="F39" s="24"/>
      <c r="G39" s="24"/>
    </row>
    <row r="40" spans="1:7">
      <c r="A40" s="24" t="s">
        <v>31</v>
      </c>
      <c r="B40" t="s">
        <v>464</v>
      </c>
      <c r="C40" s="35" t="s">
        <v>424</v>
      </c>
      <c r="D40" s="35" t="s">
        <v>424</v>
      </c>
      <c r="E40" s="24"/>
      <c r="F40" s="24"/>
      <c r="G40" s="24"/>
    </row>
    <row r="41" spans="1:7">
      <c r="A41" s="24" t="s">
        <v>18</v>
      </c>
      <c r="B41" t="s">
        <v>475</v>
      </c>
      <c r="C41" s="35" t="s">
        <v>433</v>
      </c>
      <c r="D41" s="35" t="s">
        <v>418</v>
      </c>
      <c r="E41" s="24"/>
      <c r="F41" s="24"/>
      <c r="G41" s="24"/>
    </row>
    <row r="42" spans="1:7">
      <c r="A42" s="24" t="s">
        <v>25</v>
      </c>
      <c r="B42" t="s">
        <v>456</v>
      </c>
      <c r="C42" s="35" t="s">
        <v>418</v>
      </c>
      <c r="D42" s="35" t="s">
        <v>418</v>
      </c>
      <c r="E42" s="24"/>
      <c r="F42" s="24"/>
      <c r="G42" s="24"/>
    </row>
    <row r="43" spans="1:7">
      <c r="A43" s="24" t="s">
        <v>23</v>
      </c>
      <c r="B43" t="s">
        <v>460</v>
      </c>
      <c r="C43" s="35" t="s">
        <v>418</v>
      </c>
      <c r="D43" s="35" t="s">
        <v>418</v>
      </c>
      <c r="E43" s="24"/>
      <c r="F43" s="24"/>
      <c r="G43" s="24"/>
    </row>
    <row r="44" spans="1:7" s="16" customFormat="1">
      <c r="A44" s="16" t="s">
        <v>17</v>
      </c>
      <c r="B44" s="16" t="s">
        <v>465</v>
      </c>
      <c r="C44" s="53" t="s">
        <v>433</v>
      </c>
      <c r="D44" s="53" t="s">
        <v>433</v>
      </c>
      <c r="E44" s="24"/>
      <c r="F44" s="24"/>
      <c r="G44" s="24"/>
    </row>
    <row r="45" spans="1:7">
      <c r="A45" s="24" t="s">
        <v>9</v>
      </c>
      <c r="B45" t="s">
        <v>466</v>
      </c>
      <c r="C45" s="35" t="s">
        <v>423</v>
      </c>
      <c r="D45" s="35" t="s">
        <v>423</v>
      </c>
      <c r="E45" s="24"/>
      <c r="F45" s="24"/>
      <c r="G45" s="24"/>
    </row>
    <row r="46" spans="1:7">
      <c r="A46" s="24" t="s">
        <v>38</v>
      </c>
      <c r="B46" t="s">
        <v>439</v>
      </c>
      <c r="C46" s="35" t="s">
        <v>421</v>
      </c>
      <c r="D46" s="35" t="s">
        <v>421</v>
      </c>
      <c r="E46" s="24"/>
      <c r="F46" s="24"/>
      <c r="G46" s="24"/>
    </row>
    <row r="47" spans="1:7">
      <c r="A47" s="24" t="s">
        <v>40</v>
      </c>
      <c r="B47" t="s">
        <v>473</v>
      </c>
      <c r="C47" s="35" t="s">
        <v>421</v>
      </c>
      <c r="D47" s="35" t="s">
        <v>419</v>
      </c>
      <c r="E47" s="24"/>
      <c r="F47" s="24"/>
      <c r="G47" s="24"/>
    </row>
    <row r="48" spans="1:7">
      <c r="A48" s="24" t="s">
        <v>12</v>
      </c>
      <c r="B48" t="s">
        <v>469</v>
      </c>
      <c r="C48" s="35" t="s">
        <v>433</v>
      </c>
      <c r="D48" s="35" t="s">
        <v>433</v>
      </c>
      <c r="E48" s="24"/>
      <c r="F48" s="24"/>
      <c r="G48" s="24"/>
    </row>
    <row r="49" spans="1:7" s="16" customFormat="1">
      <c r="A49" s="16" t="s">
        <v>29</v>
      </c>
      <c r="B49" s="16" t="s">
        <v>470</v>
      </c>
      <c r="C49" s="53" t="s">
        <v>418</v>
      </c>
      <c r="D49" s="53" t="s">
        <v>418</v>
      </c>
      <c r="E49" s="24"/>
      <c r="F49" s="24"/>
      <c r="G49" s="24"/>
    </row>
    <row r="50" spans="1:7">
      <c r="A50" s="24" t="s">
        <v>35</v>
      </c>
      <c r="B50" t="s">
        <v>471</v>
      </c>
      <c r="C50" s="35" t="s">
        <v>424</v>
      </c>
      <c r="D50" s="35" t="s">
        <v>424</v>
      </c>
      <c r="E50" s="24"/>
      <c r="F50" s="24"/>
      <c r="G50" s="24"/>
    </row>
    <row r="51" spans="1:7">
      <c r="A51" s="24" t="s">
        <v>10</v>
      </c>
      <c r="B51" t="s">
        <v>472</v>
      </c>
      <c r="C51" s="35" t="s">
        <v>433</v>
      </c>
      <c r="D51" s="35" t="s">
        <v>433</v>
      </c>
      <c r="E51" s="24"/>
      <c r="F51" s="24"/>
      <c r="G51" s="24"/>
    </row>
    <row r="52" spans="1:7">
      <c r="A52" s="24" t="s">
        <v>8</v>
      </c>
      <c r="B52" t="s">
        <v>428</v>
      </c>
      <c r="C52" s="35" t="s">
        <v>423</v>
      </c>
      <c r="D52" s="35" t="s">
        <v>423</v>
      </c>
      <c r="E52" s="24"/>
      <c r="F52" s="24"/>
      <c r="G52" s="24"/>
    </row>
  </sheetData>
  <phoneticPr fontId="0" type="noConversion"/>
  <pageMargins left="1" right="0.75" top="0.75" bottom="0.5" header="0.5" footer="0.25"/>
  <pageSetup scale="75" orientation="landscape" horizontalDpi="4294967292" verticalDpi="0" r:id="rId1"/>
  <headerFooter alignWithMargins="0">
    <oddHeader>&amp;C&amp;14Library Codes</oddHeader>
    <oddFooter>&amp;C&amp;11Mississippi Public Library Statistics, FY99 and FY00, Library Codes, Page 2</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Q75"/>
  <sheetViews>
    <sheetView topLeftCell="A43" zoomScaleNormal="100" workbookViewId="0">
      <selection activeCell="A76" sqref="A76"/>
    </sheetView>
  </sheetViews>
  <sheetFormatPr defaultRowHeight="12.75"/>
  <cols>
    <col min="1" max="1" width="51.28515625" bestFit="1" customWidth="1"/>
    <col min="2" max="2" width="11.85546875" bestFit="1" customWidth="1"/>
    <col min="3" max="3" width="10.28515625" bestFit="1" customWidth="1"/>
    <col min="4" max="4" width="11.85546875" bestFit="1" customWidth="1"/>
    <col min="5" max="5" width="8.140625" bestFit="1" customWidth="1"/>
    <col min="6" max="6" width="10.5703125" bestFit="1" customWidth="1"/>
    <col min="7" max="7" width="11.28515625" bestFit="1" customWidth="1"/>
    <col min="8" max="8" width="9" bestFit="1" customWidth="1"/>
    <col min="9" max="9" width="10.7109375" bestFit="1" customWidth="1"/>
    <col min="10" max="10" width="8.28515625" bestFit="1" customWidth="1"/>
    <col min="11" max="12" width="11.42578125" bestFit="1" customWidth="1"/>
    <col min="13" max="13" width="12.5703125" bestFit="1" customWidth="1"/>
    <col min="14" max="14" width="8.28515625" bestFit="1" customWidth="1"/>
    <col min="15" max="15" width="16" style="35" bestFit="1" customWidth="1"/>
    <col min="16" max="16" width="12" bestFit="1" customWidth="1"/>
    <col min="17" max="17" width="11.85546875" bestFit="1" customWidth="1"/>
  </cols>
  <sheetData>
    <row r="1" spans="1:17" ht="15.75">
      <c r="A1" s="46" t="s">
        <v>107</v>
      </c>
    </row>
    <row r="2" spans="1:17" ht="15">
      <c r="A2" s="32"/>
      <c r="B2" s="20"/>
      <c r="C2" s="20"/>
      <c r="D2" s="23" t="s">
        <v>90</v>
      </c>
      <c r="E2" s="20"/>
      <c r="F2" s="23" t="s">
        <v>96</v>
      </c>
      <c r="G2" s="23" t="s">
        <v>97</v>
      </c>
      <c r="H2" s="20"/>
      <c r="I2" s="23" t="s">
        <v>90</v>
      </c>
      <c r="J2" s="20"/>
      <c r="K2" s="23" t="s">
        <v>97</v>
      </c>
      <c r="L2" s="23" t="s">
        <v>98</v>
      </c>
      <c r="M2" s="23" t="s">
        <v>99</v>
      </c>
      <c r="N2" s="23"/>
      <c r="O2" s="23" t="s">
        <v>100</v>
      </c>
      <c r="P2" s="23" t="s">
        <v>79</v>
      </c>
      <c r="Q2" s="23" t="s">
        <v>417</v>
      </c>
    </row>
    <row r="3" spans="1:17" ht="15">
      <c r="A3" s="20" t="s">
        <v>0</v>
      </c>
      <c r="B3" s="23" t="s">
        <v>101</v>
      </c>
      <c r="C3" s="23" t="s">
        <v>102</v>
      </c>
      <c r="D3" s="23" t="s">
        <v>103</v>
      </c>
      <c r="E3" s="20" t="s">
        <v>93</v>
      </c>
      <c r="F3" s="23" t="s">
        <v>92</v>
      </c>
      <c r="G3" s="23" t="s">
        <v>92</v>
      </c>
      <c r="H3" s="23" t="s">
        <v>104</v>
      </c>
      <c r="I3" s="23" t="s">
        <v>92</v>
      </c>
      <c r="J3" s="23" t="s">
        <v>93</v>
      </c>
      <c r="K3" s="23" t="s">
        <v>105</v>
      </c>
      <c r="L3" s="23" t="s">
        <v>100</v>
      </c>
      <c r="M3" s="23" t="s">
        <v>100</v>
      </c>
      <c r="N3" s="23" t="s">
        <v>93</v>
      </c>
      <c r="O3" s="23" t="s">
        <v>106</v>
      </c>
      <c r="P3" s="2" t="s">
        <v>416</v>
      </c>
      <c r="Q3" s="23" t="s">
        <v>68</v>
      </c>
    </row>
    <row r="4" spans="1:17" ht="15">
      <c r="P4" s="2"/>
    </row>
    <row r="5" spans="1:17">
      <c r="A5" s="1" t="s">
        <v>1</v>
      </c>
    </row>
    <row r="6" spans="1:17" s="16" customFormat="1">
      <c r="A6" s="16" t="s">
        <v>2</v>
      </c>
      <c r="B6" s="27">
        <v>60111</v>
      </c>
      <c r="C6" s="27">
        <v>19245</v>
      </c>
      <c r="D6" s="27">
        <f>B6+C6</f>
        <v>79356</v>
      </c>
      <c r="E6" s="28">
        <f>D6/O6</f>
        <v>0.74962450760903454</v>
      </c>
      <c r="F6" s="27">
        <v>14919</v>
      </c>
      <c r="G6" s="27">
        <v>4086</v>
      </c>
      <c r="H6" s="27">
        <v>0</v>
      </c>
      <c r="I6" s="27">
        <f>F6+G6+H6</f>
        <v>19005</v>
      </c>
      <c r="J6" s="28">
        <f>I6/O6</f>
        <v>0.17952787145407656</v>
      </c>
      <c r="K6" s="27">
        <v>2476</v>
      </c>
      <c r="L6" s="27">
        <v>5024</v>
      </c>
      <c r="M6" s="27">
        <f>K6+L6</f>
        <v>7500</v>
      </c>
      <c r="N6" s="28">
        <f>M6/O6</f>
        <v>7.0847620936888941E-2</v>
      </c>
      <c r="O6" s="36">
        <f>D6+I6+M6</f>
        <v>105861</v>
      </c>
      <c r="P6" s="27">
        <v>49000</v>
      </c>
      <c r="Q6" s="27">
        <f>SUM(O6:P6)</f>
        <v>154861</v>
      </c>
    </row>
    <row r="7" spans="1:17" s="24" customFormat="1">
      <c r="A7" s="24" t="s">
        <v>4</v>
      </c>
      <c r="B7" s="37">
        <v>41574</v>
      </c>
      <c r="C7" s="37">
        <v>12424</v>
      </c>
      <c r="D7" s="37">
        <f t="shared" ref="D7:D70" si="0">B7+C7</f>
        <v>53998</v>
      </c>
      <c r="E7" s="47">
        <f t="shared" ref="E7:E70" si="1">D7/O7</f>
        <v>0.58399576046634871</v>
      </c>
      <c r="F7" s="37">
        <v>20965</v>
      </c>
      <c r="G7" s="37">
        <v>961</v>
      </c>
      <c r="H7" s="37">
        <v>0</v>
      </c>
      <c r="I7" s="37">
        <f t="shared" ref="I7:I70" si="2">F7+G7+H7</f>
        <v>21926</v>
      </c>
      <c r="J7" s="47">
        <f t="shared" ref="J7:J70" si="3">I7/O7</f>
        <v>0.23713269091420353</v>
      </c>
      <c r="K7" s="37">
        <v>1123</v>
      </c>
      <c r="L7" s="37">
        <v>15416</v>
      </c>
      <c r="M7" s="37">
        <f t="shared" ref="M7:M70" si="4">K7+L7</f>
        <v>16539</v>
      </c>
      <c r="N7" s="47">
        <f t="shared" ref="N7:N70" si="5">M7/O7</f>
        <v>0.17887154861944779</v>
      </c>
      <c r="O7" s="49">
        <f t="shared" ref="O7:O70" si="6">D7+I7+M7</f>
        <v>92463</v>
      </c>
      <c r="P7" s="37">
        <v>0</v>
      </c>
      <c r="Q7" s="37">
        <f t="shared" ref="Q7:Q70" si="7">SUM(O7:P7)</f>
        <v>92463</v>
      </c>
    </row>
    <row r="8" spans="1:17" s="24" customFormat="1">
      <c r="A8" s="24" t="s">
        <v>6</v>
      </c>
      <c r="B8" s="37">
        <v>69711</v>
      </c>
      <c r="C8" s="37">
        <v>14039</v>
      </c>
      <c r="D8" s="37">
        <f t="shared" si="0"/>
        <v>83750</v>
      </c>
      <c r="E8" s="47">
        <f t="shared" si="1"/>
        <v>0.57606460177599861</v>
      </c>
      <c r="F8" s="37">
        <v>22006</v>
      </c>
      <c r="G8" s="37">
        <v>1900</v>
      </c>
      <c r="H8" s="37">
        <v>10011</v>
      </c>
      <c r="I8" s="37">
        <f t="shared" si="2"/>
        <v>33917</v>
      </c>
      <c r="J8" s="47">
        <f t="shared" si="3"/>
        <v>0.23329412654849604</v>
      </c>
      <c r="K8" s="37">
        <v>5068</v>
      </c>
      <c r="L8" s="37">
        <v>22648</v>
      </c>
      <c r="M8" s="37">
        <f t="shared" si="4"/>
        <v>27716</v>
      </c>
      <c r="N8" s="47">
        <f t="shared" si="5"/>
        <v>0.1906412716755054</v>
      </c>
      <c r="O8" s="49">
        <f t="shared" si="6"/>
        <v>145383</v>
      </c>
      <c r="P8" s="37">
        <v>900</v>
      </c>
      <c r="Q8" s="37">
        <f t="shared" si="7"/>
        <v>146283</v>
      </c>
    </row>
    <row r="9" spans="1:17" s="24" customFormat="1">
      <c r="A9" s="24" t="s">
        <v>5</v>
      </c>
      <c r="B9" s="37">
        <v>60141</v>
      </c>
      <c r="C9" s="37">
        <v>18717</v>
      </c>
      <c r="D9" s="37">
        <f t="shared" si="0"/>
        <v>78858</v>
      </c>
      <c r="E9" s="47">
        <f t="shared" si="1"/>
        <v>0.68460256276695486</v>
      </c>
      <c r="F9" s="37">
        <v>19746</v>
      </c>
      <c r="G9" s="37">
        <v>0</v>
      </c>
      <c r="H9" s="37">
        <v>0</v>
      </c>
      <c r="I9" s="37">
        <f t="shared" si="2"/>
        <v>19746</v>
      </c>
      <c r="J9" s="47">
        <f t="shared" si="3"/>
        <v>0.17142410667777894</v>
      </c>
      <c r="K9" s="37">
        <v>907</v>
      </c>
      <c r="L9" s="37">
        <v>15677</v>
      </c>
      <c r="M9" s="37">
        <f t="shared" si="4"/>
        <v>16584</v>
      </c>
      <c r="N9" s="47">
        <f t="shared" si="5"/>
        <v>0.14397333055526618</v>
      </c>
      <c r="O9" s="49">
        <f t="shared" si="6"/>
        <v>115188</v>
      </c>
      <c r="P9" s="37">
        <v>7875</v>
      </c>
      <c r="Q9" s="37">
        <f t="shared" si="7"/>
        <v>123063</v>
      </c>
    </row>
    <row r="10" spans="1:17" s="16" customFormat="1">
      <c r="A10" s="16" t="s">
        <v>3</v>
      </c>
      <c r="B10" s="27">
        <v>44774</v>
      </c>
      <c r="C10" s="27">
        <v>5647</v>
      </c>
      <c r="D10" s="27">
        <f t="shared" si="0"/>
        <v>50421</v>
      </c>
      <c r="E10" s="28">
        <f t="shared" si="1"/>
        <v>0.62029894814541431</v>
      </c>
      <c r="F10" s="27">
        <v>14713</v>
      </c>
      <c r="G10" s="27">
        <v>0</v>
      </c>
      <c r="H10" s="27">
        <v>0</v>
      </c>
      <c r="I10" s="27">
        <f t="shared" si="2"/>
        <v>14713</v>
      </c>
      <c r="J10" s="28">
        <f t="shared" si="3"/>
        <v>0.1810051054930184</v>
      </c>
      <c r="K10" s="27">
        <v>1391</v>
      </c>
      <c r="L10" s="27">
        <v>14760</v>
      </c>
      <c r="M10" s="27">
        <f t="shared" si="4"/>
        <v>16151</v>
      </c>
      <c r="N10" s="28">
        <f t="shared" si="5"/>
        <v>0.19869594636156732</v>
      </c>
      <c r="O10" s="36">
        <f t="shared" si="6"/>
        <v>81285</v>
      </c>
      <c r="P10" s="27">
        <v>0</v>
      </c>
      <c r="Q10" s="27">
        <f t="shared" si="7"/>
        <v>81285</v>
      </c>
    </row>
    <row r="11" spans="1:17" s="24" customFormat="1">
      <c r="A11" s="24" t="s">
        <v>7</v>
      </c>
      <c r="B11" s="37">
        <v>57871</v>
      </c>
      <c r="C11" s="37">
        <v>11169</v>
      </c>
      <c r="D11" s="37">
        <f t="shared" si="0"/>
        <v>69040</v>
      </c>
      <c r="E11" s="47">
        <f t="shared" si="1"/>
        <v>0.6268841027131079</v>
      </c>
      <c r="F11" s="37">
        <v>10815</v>
      </c>
      <c r="G11" s="37">
        <v>40</v>
      </c>
      <c r="H11" s="37">
        <v>480</v>
      </c>
      <c r="I11" s="37">
        <f t="shared" si="2"/>
        <v>11335</v>
      </c>
      <c r="J11" s="47">
        <f t="shared" si="3"/>
        <v>0.10292194820760542</v>
      </c>
      <c r="K11" s="37">
        <v>2146</v>
      </c>
      <c r="L11" s="37">
        <v>27611</v>
      </c>
      <c r="M11" s="37">
        <f t="shared" si="4"/>
        <v>29757</v>
      </c>
      <c r="N11" s="47">
        <f t="shared" si="5"/>
        <v>0.27019394907928668</v>
      </c>
      <c r="O11" s="49">
        <f t="shared" si="6"/>
        <v>110132</v>
      </c>
      <c r="P11" s="37">
        <v>0</v>
      </c>
      <c r="Q11" s="37">
        <f t="shared" si="7"/>
        <v>110132</v>
      </c>
    </row>
    <row r="12" spans="1:17" s="24" customFormat="1">
      <c r="A12" s="24" t="s">
        <v>9</v>
      </c>
      <c r="B12" s="37">
        <v>66443</v>
      </c>
      <c r="C12" s="37">
        <v>22649</v>
      </c>
      <c r="D12" s="37">
        <f t="shared" si="0"/>
        <v>89092</v>
      </c>
      <c r="E12" s="47">
        <f t="shared" si="1"/>
        <v>0.63383157490342268</v>
      </c>
      <c r="F12" s="37">
        <v>15828</v>
      </c>
      <c r="G12" s="37">
        <v>507</v>
      </c>
      <c r="H12" s="37">
        <v>0</v>
      </c>
      <c r="I12" s="37">
        <f t="shared" si="2"/>
        <v>16335</v>
      </c>
      <c r="J12" s="47">
        <f t="shared" si="3"/>
        <v>0.11621288977739203</v>
      </c>
      <c r="K12" s="37">
        <v>4890</v>
      </c>
      <c r="L12" s="37">
        <v>30244</v>
      </c>
      <c r="M12" s="37">
        <f t="shared" si="4"/>
        <v>35134</v>
      </c>
      <c r="N12" s="47">
        <f t="shared" si="5"/>
        <v>0.24995553531918527</v>
      </c>
      <c r="O12" s="49">
        <f t="shared" si="6"/>
        <v>140561</v>
      </c>
      <c r="P12" s="37">
        <v>0</v>
      </c>
      <c r="Q12" s="37">
        <f t="shared" si="7"/>
        <v>140561</v>
      </c>
    </row>
    <row r="13" spans="1:17" s="24" customFormat="1">
      <c r="A13" s="24" t="s">
        <v>8</v>
      </c>
      <c r="B13" s="37">
        <v>29880</v>
      </c>
      <c r="C13" s="37">
        <v>8503</v>
      </c>
      <c r="D13" s="37">
        <f>B13+C13</f>
        <v>38383</v>
      </c>
      <c r="E13" s="47">
        <f>D13/O13</f>
        <v>0.52148689591456865</v>
      </c>
      <c r="F13" s="37">
        <v>15295</v>
      </c>
      <c r="G13" s="37">
        <v>145</v>
      </c>
      <c r="H13" s="37">
        <v>0</v>
      </c>
      <c r="I13" s="37">
        <f>F13+G13+H13</f>
        <v>15440</v>
      </c>
      <c r="J13" s="47">
        <f>I13/O13</f>
        <v>0.20977405812263086</v>
      </c>
      <c r="K13" s="37">
        <v>4635</v>
      </c>
      <c r="L13" s="37">
        <v>15145</v>
      </c>
      <c r="M13" s="37">
        <f>K13+L13</f>
        <v>19780</v>
      </c>
      <c r="N13" s="47">
        <f>M13/O13</f>
        <v>0.2687390459628004</v>
      </c>
      <c r="O13" s="49">
        <f>D13+I13+M13</f>
        <v>73603</v>
      </c>
      <c r="P13" s="37">
        <v>35926</v>
      </c>
      <c r="Q13" s="37">
        <f t="shared" si="7"/>
        <v>109529</v>
      </c>
    </row>
    <row r="14" spans="1:17" s="24" customFormat="1">
      <c r="B14" s="37"/>
      <c r="C14" s="37"/>
      <c r="D14" s="37"/>
      <c r="E14" s="47"/>
      <c r="F14" s="37"/>
      <c r="G14" s="37"/>
      <c r="H14" s="37"/>
      <c r="I14" s="37"/>
      <c r="J14" s="47"/>
      <c r="K14" s="37"/>
      <c r="L14" s="37"/>
      <c r="M14" s="37"/>
      <c r="N14" s="47"/>
      <c r="O14" s="49"/>
      <c r="P14" s="37"/>
      <c r="Q14" s="37"/>
    </row>
    <row r="15" spans="1:17" s="24" customFormat="1">
      <c r="A15" s="26" t="s">
        <v>398</v>
      </c>
      <c r="B15" s="37"/>
      <c r="C15" s="37"/>
      <c r="D15" s="37"/>
      <c r="E15" s="47"/>
      <c r="F15" s="37"/>
      <c r="G15" s="37"/>
      <c r="H15" s="37"/>
      <c r="I15" s="37"/>
      <c r="J15" s="47"/>
      <c r="K15" s="37"/>
      <c r="L15" s="37"/>
      <c r="M15" s="37"/>
      <c r="N15" s="47"/>
      <c r="O15" s="49"/>
      <c r="P15" s="37"/>
      <c r="Q15" s="37"/>
    </row>
    <row r="16" spans="1:17" s="16" customFormat="1">
      <c r="A16" s="16" t="s">
        <v>14</v>
      </c>
      <c r="B16" s="27">
        <v>223309</v>
      </c>
      <c r="C16" s="27">
        <v>53455</v>
      </c>
      <c r="D16" s="27">
        <f t="shared" si="0"/>
        <v>276764</v>
      </c>
      <c r="E16" s="28">
        <f t="shared" si="1"/>
        <v>0.60626851024306472</v>
      </c>
      <c r="F16" s="27">
        <v>43211</v>
      </c>
      <c r="G16" s="27">
        <v>1880</v>
      </c>
      <c r="H16" s="27">
        <v>2463</v>
      </c>
      <c r="I16" s="27">
        <f t="shared" si="2"/>
        <v>47554</v>
      </c>
      <c r="J16" s="28">
        <f t="shared" si="3"/>
        <v>0.10416995250863081</v>
      </c>
      <c r="K16" s="27">
        <v>0</v>
      </c>
      <c r="L16" s="27">
        <v>132186</v>
      </c>
      <c r="M16" s="27">
        <f t="shared" si="4"/>
        <v>132186</v>
      </c>
      <c r="N16" s="28">
        <f t="shared" si="5"/>
        <v>0.28956153724830452</v>
      </c>
      <c r="O16" s="36">
        <f t="shared" si="6"/>
        <v>456504</v>
      </c>
      <c r="P16" s="27">
        <v>14500</v>
      </c>
      <c r="Q16" s="27">
        <f t="shared" si="7"/>
        <v>471004</v>
      </c>
    </row>
    <row r="17" spans="1:17" s="24" customFormat="1">
      <c r="A17" s="24" t="s">
        <v>11</v>
      </c>
      <c r="B17" s="37">
        <v>101104</v>
      </c>
      <c r="C17" s="37">
        <v>20036</v>
      </c>
      <c r="D17" s="37">
        <f t="shared" si="0"/>
        <v>121140</v>
      </c>
      <c r="E17" s="47">
        <f t="shared" si="1"/>
        <v>0.60085411159002644</v>
      </c>
      <c r="F17" s="37">
        <v>20813</v>
      </c>
      <c r="G17" s="37">
        <v>0</v>
      </c>
      <c r="H17" s="37">
        <v>0</v>
      </c>
      <c r="I17" s="37">
        <f t="shared" si="2"/>
        <v>20813</v>
      </c>
      <c r="J17" s="47">
        <f t="shared" si="3"/>
        <v>0.10323243044843339</v>
      </c>
      <c r="K17" s="37">
        <v>2733</v>
      </c>
      <c r="L17" s="37">
        <v>56927</v>
      </c>
      <c r="M17" s="37">
        <f t="shared" si="4"/>
        <v>59660</v>
      </c>
      <c r="N17" s="47">
        <f t="shared" si="5"/>
        <v>0.29591345796154017</v>
      </c>
      <c r="O17" s="49">
        <f t="shared" si="6"/>
        <v>201613</v>
      </c>
      <c r="P17" s="37">
        <v>0</v>
      </c>
      <c r="Q17" s="37">
        <f t="shared" si="7"/>
        <v>201613</v>
      </c>
    </row>
    <row r="18" spans="1:17" s="24" customFormat="1">
      <c r="A18" s="24" t="s">
        <v>15</v>
      </c>
      <c r="B18" s="37">
        <v>140604</v>
      </c>
      <c r="C18" s="37">
        <v>40822</v>
      </c>
      <c r="D18" s="37">
        <f t="shared" si="0"/>
        <v>181426</v>
      </c>
      <c r="E18" s="47">
        <f t="shared" si="1"/>
        <v>0.68966225077452337</v>
      </c>
      <c r="F18" s="37">
        <v>13990</v>
      </c>
      <c r="G18" s="37">
        <v>504</v>
      </c>
      <c r="H18" s="37">
        <v>16464</v>
      </c>
      <c r="I18" s="37">
        <f t="shared" si="2"/>
        <v>30958</v>
      </c>
      <c r="J18" s="47">
        <f t="shared" si="3"/>
        <v>0.11768194172542908</v>
      </c>
      <c r="K18" s="37">
        <v>4112</v>
      </c>
      <c r="L18" s="37">
        <v>46569</v>
      </c>
      <c r="M18" s="37">
        <f t="shared" si="4"/>
        <v>50681</v>
      </c>
      <c r="N18" s="47">
        <f t="shared" si="5"/>
        <v>0.19265580750004752</v>
      </c>
      <c r="O18" s="49">
        <f t="shared" si="6"/>
        <v>263065</v>
      </c>
      <c r="P18" s="37">
        <v>0</v>
      </c>
      <c r="Q18" s="37">
        <f t="shared" si="7"/>
        <v>263065</v>
      </c>
    </row>
    <row r="19" spans="1:17" s="24" customFormat="1">
      <c r="A19" s="24" t="s">
        <v>16</v>
      </c>
      <c r="B19" s="37">
        <v>123386</v>
      </c>
      <c r="C19" s="37">
        <v>30931</v>
      </c>
      <c r="D19" s="37">
        <f t="shared" si="0"/>
        <v>154317</v>
      </c>
      <c r="E19" s="47">
        <f t="shared" si="1"/>
        <v>0.54405553479385982</v>
      </c>
      <c r="F19" s="37">
        <v>22010</v>
      </c>
      <c r="G19" s="37">
        <v>51119</v>
      </c>
      <c r="H19" s="37">
        <v>0</v>
      </c>
      <c r="I19" s="37">
        <f t="shared" si="2"/>
        <v>73129</v>
      </c>
      <c r="J19" s="47">
        <f t="shared" si="3"/>
        <v>0.25782147918855458</v>
      </c>
      <c r="K19" s="37">
        <v>5700</v>
      </c>
      <c r="L19" s="37">
        <v>50496</v>
      </c>
      <c r="M19" s="37">
        <f t="shared" si="4"/>
        <v>56196</v>
      </c>
      <c r="N19" s="47">
        <f t="shared" si="5"/>
        <v>0.19812298601758555</v>
      </c>
      <c r="O19" s="49">
        <f t="shared" si="6"/>
        <v>283642</v>
      </c>
      <c r="P19" s="37">
        <v>51119</v>
      </c>
      <c r="Q19" s="37">
        <f t="shared" si="7"/>
        <v>334761</v>
      </c>
    </row>
    <row r="20" spans="1:17" s="16" customFormat="1">
      <c r="A20" s="16" t="s">
        <v>13</v>
      </c>
      <c r="B20" s="27">
        <v>123163</v>
      </c>
      <c r="C20" s="27">
        <v>20142</v>
      </c>
      <c r="D20" s="27">
        <f t="shared" si="0"/>
        <v>143305</v>
      </c>
      <c r="E20" s="28">
        <f t="shared" si="1"/>
        <v>0.4910177383819937</v>
      </c>
      <c r="F20" s="27">
        <v>37004</v>
      </c>
      <c r="G20" s="27">
        <v>1739</v>
      </c>
      <c r="H20" s="27">
        <v>7228</v>
      </c>
      <c r="I20" s="27">
        <f t="shared" si="2"/>
        <v>45971</v>
      </c>
      <c r="J20" s="28">
        <f t="shared" si="3"/>
        <v>0.15751422805316376</v>
      </c>
      <c r="K20" s="27">
        <v>30016</v>
      </c>
      <c r="L20" s="27">
        <v>72561</v>
      </c>
      <c r="M20" s="27">
        <f t="shared" si="4"/>
        <v>102577</v>
      </c>
      <c r="N20" s="28">
        <f t="shared" si="5"/>
        <v>0.35146803356484257</v>
      </c>
      <c r="O20" s="36">
        <f t="shared" si="6"/>
        <v>291853</v>
      </c>
      <c r="P20" s="27">
        <v>0</v>
      </c>
      <c r="Q20" s="27">
        <f t="shared" si="7"/>
        <v>291853</v>
      </c>
    </row>
    <row r="21" spans="1:17" s="24" customFormat="1">
      <c r="A21" s="24" t="s">
        <v>17</v>
      </c>
      <c r="B21" s="37">
        <v>216651</v>
      </c>
      <c r="C21" s="37">
        <v>59376</v>
      </c>
      <c r="D21" s="37">
        <f>B21+C21</f>
        <v>276027</v>
      </c>
      <c r="E21" s="47">
        <f>D21/O21</f>
        <v>0.6945141266961723</v>
      </c>
      <c r="F21" s="37">
        <v>33069</v>
      </c>
      <c r="G21" s="37">
        <v>3899</v>
      </c>
      <c r="H21" s="37">
        <v>338</v>
      </c>
      <c r="I21" s="37">
        <f>F21+G21+H21</f>
        <v>37306</v>
      </c>
      <c r="J21" s="47">
        <f>I21/O21</f>
        <v>9.3865976917212449E-2</v>
      </c>
      <c r="K21" s="37">
        <v>2418</v>
      </c>
      <c r="L21" s="37">
        <v>81688</v>
      </c>
      <c r="M21" s="37">
        <f>K21+L21</f>
        <v>84106</v>
      </c>
      <c r="N21" s="47">
        <f>M21/O21</f>
        <v>0.2116198963866153</v>
      </c>
      <c r="O21" s="49">
        <f>D21+I21+M21</f>
        <v>397439</v>
      </c>
      <c r="P21" s="37">
        <v>0</v>
      </c>
      <c r="Q21" s="37">
        <f t="shared" si="7"/>
        <v>397439</v>
      </c>
    </row>
    <row r="22" spans="1:17" s="24" customFormat="1">
      <c r="A22" s="24" t="s">
        <v>12</v>
      </c>
      <c r="B22" s="37">
        <v>83665</v>
      </c>
      <c r="C22" s="37">
        <v>35919</v>
      </c>
      <c r="D22" s="37">
        <f t="shared" si="0"/>
        <v>119584</v>
      </c>
      <c r="E22" s="47">
        <f t="shared" si="1"/>
        <v>0.64242736805913703</v>
      </c>
      <c r="F22" s="37">
        <v>22660</v>
      </c>
      <c r="G22" s="37">
        <v>9092</v>
      </c>
      <c r="H22" s="37">
        <v>0</v>
      </c>
      <c r="I22" s="37">
        <f t="shared" si="2"/>
        <v>31752</v>
      </c>
      <c r="J22" s="47">
        <f t="shared" si="3"/>
        <v>0.17057761732851986</v>
      </c>
      <c r="K22" s="37">
        <v>668</v>
      </c>
      <c r="L22" s="37">
        <v>34140</v>
      </c>
      <c r="M22" s="37">
        <f t="shared" si="4"/>
        <v>34808</v>
      </c>
      <c r="N22" s="47">
        <f t="shared" si="5"/>
        <v>0.18699501461234314</v>
      </c>
      <c r="O22" s="49">
        <f t="shared" si="6"/>
        <v>186144</v>
      </c>
      <c r="P22" s="37">
        <v>2077</v>
      </c>
      <c r="Q22" s="37">
        <f t="shared" si="7"/>
        <v>188221</v>
      </c>
    </row>
    <row r="23" spans="1:17" s="24" customFormat="1">
      <c r="A23" s="24" t="s">
        <v>10</v>
      </c>
      <c r="B23" s="37">
        <v>89788</v>
      </c>
      <c r="C23" s="37">
        <v>14716</v>
      </c>
      <c r="D23" s="37">
        <f t="shared" si="0"/>
        <v>104504</v>
      </c>
      <c r="E23" s="47">
        <f t="shared" si="1"/>
        <v>0.59766775520008231</v>
      </c>
      <c r="F23" s="37">
        <v>12694</v>
      </c>
      <c r="G23" s="37">
        <v>6000</v>
      </c>
      <c r="H23" s="37">
        <v>0</v>
      </c>
      <c r="I23" s="37">
        <f t="shared" si="2"/>
        <v>18694</v>
      </c>
      <c r="J23" s="47">
        <f t="shared" si="3"/>
        <v>0.10691266378043271</v>
      </c>
      <c r="K23" s="37">
        <v>2100</v>
      </c>
      <c r="L23" s="37">
        <v>49555</v>
      </c>
      <c r="M23" s="37">
        <f t="shared" si="4"/>
        <v>51655</v>
      </c>
      <c r="N23" s="47">
        <f t="shared" si="5"/>
        <v>0.29541958101948496</v>
      </c>
      <c r="O23" s="49">
        <f t="shared" si="6"/>
        <v>174853</v>
      </c>
      <c r="P23" s="37">
        <v>48732</v>
      </c>
      <c r="Q23" s="37">
        <f t="shared" si="7"/>
        <v>223585</v>
      </c>
    </row>
    <row r="24" spans="1:17" s="24" customFormat="1">
      <c r="B24" s="37"/>
      <c r="C24" s="37"/>
      <c r="D24" s="37"/>
      <c r="E24" s="47"/>
      <c r="F24" s="37"/>
      <c r="G24" s="37"/>
      <c r="H24" s="37"/>
      <c r="I24" s="37"/>
      <c r="J24" s="47"/>
      <c r="K24" s="37"/>
      <c r="L24" s="37"/>
      <c r="M24" s="37"/>
      <c r="N24" s="47"/>
      <c r="O24" s="49"/>
      <c r="P24" s="37"/>
      <c r="Q24" s="37"/>
    </row>
    <row r="25" spans="1:17" s="24" customFormat="1">
      <c r="A25" s="26" t="s">
        <v>399</v>
      </c>
      <c r="B25" s="37"/>
      <c r="C25" s="37"/>
      <c r="D25" s="37"/>
      <c r="E25" s="47"/>
      <c r="F25" s="37"/>
      <c r="G25" s="37"/>
      <c r="H25" s="37"/>
      <c r="I25" s="37"/>
      <c r="J25" s="47"/>
      <c r="K25" s="37"/>
      <c r="L25" s="37"/>
      <c r="M25" s="37"/>
      <c r="N25" s="47"/>
      <c r="O25" s="49"/>
      <c r="P25" s="37"/>
      <c r="Q25" s="37"/>
    </row>
    <row r="26" spans="1:17" s="16" customFormat="1">
      <c r="A26" s="16" t="s">
        <v>24</v>
      </c>
      <c r="B26" s="27">
        <v>304679</v>
      </c>
      <c r="C26" s="27">
        <v>64938</v>
      </c>
      <c r="D26" s="27">
        <f>B26+C26</f>
        <v>369617</v>
      </c>
      <c r="E26" s="28">
        <f>D26/O26</f>
        <v>0.69342235846561096</v>
      </c>
      <c r="F26" s="27">
        <v>52492</v>
      </c>
      <c r="G26" s="27">
        <v>0</v>
      </c>
      <c r="H26" s="27">
        <v>0</v>
      </c>
      <c r="I26" s="27">
        <f>F26+G26+H26</f>
        <v>52492</v>
      </c>
      <c r="J26" s="28">
        <f>I26/O26</f>
        <v>9.8477955398633854E-2</v>
      </c>
      <c r="K26" s="27">
        <v>0</v>
      </c>
      <c r="L26" s="27">
        <v>110924</v>
      </c>
      <c r="M26" s="27">
        <f>K26+L26</f>
        <v>110924</v>
      </c>
      <c r="N26" s="28">
        <f>M26/O26</f>
        <v>0.20809968613575519</v>
      </c>
      <c r="O26" s="36">
        <f>D26+I26+M26</f>
        <v>533033</v>
      </c>
      <c r="P26" s="27">
        <v>61125</v>
      </c>
      <c r="Q26" s="27">
        <f t="shared" si="7"/>
        <v>594158</v>
      </c>
    </row>
    <row r="27" spans="1:17" s="24" customFormat="1">
      <c r="A27" s="24" t="s">
        <v>21</v>
      </c>
      <c r="B27" s="37">
        <v>160526</v>
      </c>
      <c r="C27" s="37">
        <v>38672</v>
      </c>
      <c r="D27" s="37">
        <f t="shared" si="0"/>
        <v>199198</v>
      </c>
      <c r="E27" s="47">
        <f t="shared" si="1"/>
        <v>0.59002748750029621</v>
      </c>
      <c r="F27" s="37">
        <v>39352</v>
      </c>
      <c r="G27" s="37">
        <v>0</v>
      </c>
      <c r="H27" s="37">
        <v>0</v>
      </c>
      <c r="I27" s="37">
        <f t="shared" si="2"/>
        <v>39352</v>
      </c>
      <c r="J27" s="47">
        <f t="shared" si="3"/>
        <v>0.11656121892846141</v>
      </c>
      <c r="K27" s="37">
        <v>38830</v>
      </c>
      <c r="L27" s="37">
        <v>60228</v>
      </c>
      <c r="M27" s="37">
        <f t="shared" si="4"/>
        <v>99058</v>
      </c>
      <c r="N27" s="47">
        <f t="shared" si="5"/>
        <v>0.2934112935712424</v>
      </c>
      <c r="O27" s="49">
        <f t="shared" si="6"/>
        <v>337608</v>
      </c>
      <c r="P27" s="37">
        <v>48000</v>
      </c>
      <c r="Q27" s="37">
        <f t="shared" si="7"/>
        <v>385608</v>
      </c>
    </row>
    <row r="28" spans="1:17" s="24" customFormat="1">
      <c r="A28" s="24" t="s">
        <v>19</v>
      </c>
      <c r="B28" s="37">
        <v>162754</v>
      </c>
      <c r="C28" s="37">
        <v>28377</v>
      </c>
      <c r="D28" s="37">
        <f>B28+C28</f>
        <v>191131</v>
      </c>
      <c r="E28" s="47">
        <f>D28/O28</f>
        <v>0.42871306005719734</v>
      </c>
      <c r="F28" s="37">
        <v>51869</v>
      </c>
      <c r="G28" s="37">
        <v>2389</v>
      </c>
      <c r="H28" s="37">
        <v>0</v>
      </c>
      <c r="I28" s="37">
        <f>F28+G28+H28</f>
        <v>54258</v>
      </c>
      <c r="J28" s="47">
        <f>I28/O28</f>
        <v>0.12170246172825661</v>
      </c>
      <c r="K28" s="37">
        <v>13432</v>
      </c>
      <c r="L28" s="37">
        <v>187004</v>
      </c>
      <c r="M28" s="37">
        <f>K28+L28</f>
        <v>200436</v>
      </c>
      <c r="N28" s="47">
        <f>M28/O28</f>
        <v>0.44958447821454606</v>
      </c>
      <c r="O28" s="49">
        <f>D28+I28+M28</f>
        <v>445825</v>
      </c>
      <c r="P28" s="37">
        <v>80362</v>
      </c>
      <c r="Q28" s="37">
        <f t="shared" si="7"/>
        <v>526187</v>
      </c>
    </row>
    <row r="29" spans="1:17" s="24" customFormat="1">
      <c r="A29" s="24" t="s">
        <v>20</v>
      </c>
      <c r="B29" s="37">
        <v>223308</v>
      </c>
      <c r="C29" s="37">
        <v>66043</v>
      </c>
      <c r="D29" s="37">
        <f t="shared" si="0"/>
        <v>289351</v>
      </c>
      <c r="E29" s="47">
        <f t="shared" si="1"/>
        <v>0.77570667209985633</v>
      </c>
      <c r="F29" s="37">
        <v>60003</v>
      </c>
      <c r="G29" s="37">
        <v>0</v>
      </c>
      <c r="H29" s="37">
        <v>0</v>
      </c>
      <c r="I29" s="37">
        <f t="shared" si="2"/>
        <v>60003</v>
      </c>
      <c r="J29" s="47">
        <f t="shared" si="3"/>
        <v>0.16085905162245051</v>
      </c>
      <c r="K29" s="37">
        <v>5600</v>
      </c>
      <c r="L29" s="37">
        <v>18062</v>
      </c>
      <c r="M29" s="37">
        <f t="shared" si="4"/>
        <v>23662</v>
      </c>
      <c r="N29" s="47">
        <f t="shared" si="5"/>
        <v>6.3434276277693186E-2</v>
      </c>
      <c r="O29" s="49">
        <f t="shared" si="6"/>
        <v>373016</v>
      </c>
      <c r="P29" s="37">
        <v>0</v>
      </c>
      <c r="Q29" s="37">
        <f t="shared" si="7"/>
        <v>373016</v>
      </c>
    </row>
    <row r="30" spans="1:17" s="16" customFormat="1">
      <c r="A30" s="16" t="s">
        <v>26</v>
      </c>
      <c r="B30" s="27">
        <v>469524</v>
      </c>
      <c r="C30" s="27">
        <v>143001</v>
      </c>
      <c r="D30" s="27">
        <f t="shared" si="0"/>
        <v>612525</v>
      </c>
      <c r="E30" s="28">
        <f t="shared" si="1"/>
        <v>0.59252663358971358</v>
      </c>
      <c r="F30" s="27">
        <v>148237</v>
      </c>
      <c r="G30" s="27">
        <v>0</v>
      </c>
      <c r="H30" s="27">
        <v>1023</v>
      </c>
      <c r="I30" s="27">
        <f t="shared" si="2"/>
        <v>149260</v>
      </c>
      <c r="J30" s="28">
        <f t="shared" si="3"/>
        <v>0.14438680107685506</v>
      </c>
      <c r="K30" s="27">
        <v>14234</v>
      </c>
      <c r="L30" s="27">
        <v>257732</v>
      </c>
      <c r="M30" s="27">
        <f t="shared" si="4"/>
        <v>271966</v>
      </c>
      <c r="N30" s="28">
        <f t="shared" si="5"/>
        <v>0.26308656533343133</v>
      </c>
      <c r="O30" s="36">
        <f t="shared" si="6"/>
        <v>1033751</v>
      </c>
      <c r="P30" s="27">
        <v>1180411</v>
      </c>
      <c r="Q30" s="27">
        <f t="shared" si="7"/>
        <v>2214162</v>
      </c>
    </row>
    <row r="31" spans="1:17" s="24" customFormat="1">
      <c r="A31" s="24" t="s">
        <v>27</v>
      </c>
      <c r="B31" s="37">
        <v>167129</v>
      </c>
      <c r="C31" s="37">
        <v>47004</v>
      </c>
      <c r="D31" s="37">
        <f t="shared" si="0"/>
        <v>214133</v>
      </c>
      <c r="E31" s="47">
        <f t="shared" si="1"/>
        <v>0.5077731142254156</v>
      </c>
      <c r="F31" s="37">
        <v>59779</v>
      </c>
      <c r="G31" s="37">
        <v>0</v>
      </c>
      <c r="H31" s="37">
        <v>1395</v>
      </c>
      <c r="I31" s="37">
        <f t="shared" si="2"/>
        <v>61174</v>
      </c>
      <c r="J31" s="47">
        <f t="shared" si="3"/>
        <v>0.14506177230798417</v>
      </c>
      <c r="K31" s="37">
        <v>17017</v>
      </c>
      <c r="L31" s="37">
        <v>129386</v>
      </c>
      <c r="M31" s="37">
        <f t="shared" si="4"/>
        <v>146403</v>
      </c>
      <c r="N31" s="47">
        <f t="shared" si="5"/>
        <v>0.34716511346660028</v>
      </c>
      <c r="O31" s="49">
        <f t="shared" si="6"/>
        <v>421710</v>
      </c>
      <c r="P31" s="37">
        <v>0</v>
      </c>
      <c r="Q31" s="37">
        <f t="shared" si="7"/>
        <v>421710</v>
      </c>
    </row>
    <row r="32" spans="1:17" s="24" customFormat="1">
      <c r="A32" s="24" t="s">
        <v>22</v>
      </c>
      <c r="B32" s="37">
        <v>144504</v>
      </c>
      <c r="C32" s="37">
        <v>43190</v>
      </c>
      <c r="D32" s="37">
        <f t="shared" si="0"/>
        <v>187694</v>
      </c>
      <c r="E32" s="47">
        <f t="shared" si="1"/>
        <v>0.72255585839454273</v>
      </c>
      <c r="F32" s="37">
        <v>17214</v>
      </c>
      <c r="G32" s="37">
        <v>0</v>
      </c>
      <c r="H32" s="37">
        <v>1064</v>
      </c>
      <c r="I32" s="37">
        <f t="shared" si="2"/>
        <v>18278</v>
      </c>
      <c r="J32" s="47">
        <f t="shared" si="3"/>
        <v>7.0363868742396946E-2</v>
      </c>
      <c r="K32" s="37">
        <v>10690</v>
      </c>
      <c r="L32" s="37">
        <v>43102</v>
      </c>
      <c r="M32" s="37">
        <f t="shared" si="4"/>
        <v>53792</v>
      </c>
      <c r="N32" s="47">
        <f t="shared" si="5"/>
        <v>0.20708027286306033</v>
      </c>
      <c r="O32" s="49">
        <f t="shared" si="6"/>
        <v>259764</v>
      </c>
      <c r="P32" s="37">
        <v>0</v>
      </c>
      <c r="Q32" s="37">
        <f t="shared" si="7"/>
        <v>259764</v>
      </c>
    </row>
    <row r="33" spans="1:17" s="24" customFormat="1">
      <c r="A33" s="24" t="s">
        <v>28</v>
      </c>
      <c r="B33" s="37">
        <v>229626</v>
      </c>
      <c r="C33" s="37">
        <v>63988</v>
      </c>
      <c r="D33" s="37">
        <f t="shared" si="0"/>
        <v>293614</v>
      </c>
      <c r="E33" s="47">
        <f t="shared" si="1"/>
        <v>0.62068673937262053</v>
      </c>
      <c r="F33" s="37">
        <v>48696</v>
      </c>
      <c r="G33" s="37">
        <v>0</v>
      </c>
      <c r="H33" s="37">
        <v>6500</v>
      </c>
      <c r="I33" s="37">
        <f t="shared" si="2"/>
        <v>55196</v>
      </c>
      <c r="J33" s="47">
        <f t="shared" si="3"/>
        <v>0.11668185190900693</v>
      </c>
      <c r="K33" s="37">
        <v>29981</v>
      </c>
      <c r="L33" s="37">
        <v>94256</v>
      </c>
      <c r="M33" s="37">
        <f t="shared" si="4"/>
        <v>124237</v>
      </c>
      <c r="N33" s="47">
        <f t="shared" si="5"/>
        <v>0.26263140871837259</v>
      </c>
      <c r="O33" s="49">
        <f t="shared" si="6"/>
        <v>473047</v>
      </c>
      <c r="P33" s="37">
        <v>11973</v>
      </c>
      <c r="Q33" s="37">
        <f t="shared" si="7"/>
        <v>485020</v>
      </c>
    </row>
    <row r="34" spans="1:17" s="16" customFormat="1">
      <c r="A34" s="16" t="s">
        <v>18</v>
      </c>
      <c r="B34" s="27">
        <v>186160</v>
      </c>
      <c r="C34" s="27">
        <v>52679</v>
      </c>
      <c r="D34" s="27">
        <f t="shared" si="0"/>
        <v>238839</v>
      </c>
      <c r="E34" s="28">
        <f t="shared" si="1"/>
        <v>0.62591296827705489</v>
      </c>
      <c r="F34" s="27">
        <v>39493</v>
      </c>
      <c r="G34" s="27">
        <v>0</v>
      </c>
      <c r="H34" s="27">
        <v>3708</v>
      </c>
      <c r="I34" s="27">
        <f t="shared" si="2"/>
        <v>43201</v>
      </c>
      <c r="J34" s="28">
        <f t="shared" si="3"/>
        <v>0.11321461797502522</v>
      </c>
      <c r="K34" s="27">
        <v>287</v>
      </c>
      <c r="L34" s="27">
        <v>99258</v>
      </c>
      <c r="M34" s="27">
        <f t="shared" si="4"/>
        <v>99545</v>
      </c>
      <c r="N34" s="28">
        <f t="shared" si="5"/>
        <v>0.26087241374791986</v>
      </c>
      <c r="O34" s="36">
        <f t="shared" si="6"/>
        <v>381585</v>
      </c>
      <c r="P34" s="27">
        <v>98876</v>
      </c>
      <c r="Q34" s="27">
        <f t="shared" si="7"/>
        <v>480461</v>
      </c>
    </row>
    <row r="35" spans="1:17" s="24" customFormat="1">
      <c r="A35" s="24" t="s">
        <v>25</v>
      </c>
      <c r="B35" s="37">
        <v>212688</v>
      </c>
      <c r="C35" s="37">
        <v>52010</v>
      </c>
      <c r="D35" s="37">
        <f>B35+C35</f>
        <v>264698</v>
      </c>
      <c r="E35" s="47">
        <f>D35/O35</f>
        <v>0.63570340981685258</v>
      </c>
      <c r="F35" s="37">
        <v>48775</v>
      </c>
      <c r="G35" s="37">
        <v>0</v>
      </c>
      <c r="H35" s="37">
        <v>0</v>
      </c>
      <c r="I35" s="37">
        <f>F35+G35+H35</f>
        <v>48775</v>
      </c>
      <c r="J35" s="47">
        <f>I35/O35</f>
        <v>0.11713890476625055</v>
      </c>
      <c r="K35" s="37">
        <v>1000</v>
      </c>
      <c r="L35" s="37">
        <v>101913</v>
      </c>
      <c r="M35" s="37">
        <f>K35+L35</f>
        <v>102913</v>
      </c>
      <c r="N35" s="47">
        <f>M35/O35</f>
        <v>0.24715768541689681</v>
      </c>
      <c r="O35" s="49">
        <f>D35+I35+M35</f>
        <v>416386</v>
      </c>
      <c r="P35" s="37">
        <v>0</v>
      </c>
      <c r="Q35" s="37">
        <f t="shared" si="7"/>
        <v>416386</v>
      </c>
    </row>
    <row r="36" spans="1:17" s="24" customFormat="1">
      <c r="A36" s="24" t="s">
        <v>23</v>
      </c>
      <c r="B36" s="37">
        <v>214193</v>
      </c>
      <c r="C36" s="37">
        <v>53464</v>
      </c>
      <c r="D36" s="37">
        <f>B36+C36</f>
        <v>267657</v>
      </c>
      <c r="E36" s="47">
        <f>D36/O36</f>
        <v>0.50614295682627453</v>
      </c>
      <c r="F36" s="37">
        <v>57514</v>
      </c>
      <c r="G36" s="37">
        <v>0</v>
      </c>
      <c r="H36" s="37">
        <v>12614</v>
      </c>
      <c r="I36" s="37">
        <f>F36+G36+H36</f>
        <v>70128</v>
      </c>
      <c r="J36" s="47">
        <f>I36/O36</f>
        <v>0.13261298331937135</v>
      </c>
      <c r="K36" s="37">
        <v>1996</v>
      </c>
      <c r="L36" s="37">
        <v>189036</v>
      </c>
      <c r="M36" s="37">
        <f>K36+L36</f>
        <v>191032</v>
      </c>
      <c r="N36" s="47">
        <f>M36/O36</f>
        <v>0.36124405985435415</v>
      </c>
      <c r="O36" s="49">
        <f>D36+I36+M36</f>
        <v>528817</v>
      </c>
      <c r="P36" s="37">
        <v>0</v>
      </c>
      <c r="Q36" s="37">
        <f t="shared" si="7"/>
        <v>528817</v>
      </c>
    </row>
    <row r="37" spans="1:17" s="24" customFormat="1">
      <c r="A37" s="24" t="s">
        <v>29</v>
      </c>
      <c r="B37" s="37">
        <v>315291</v>
      </c>
      <c r="C37" s="37">
        <v>79831</v>
      </c>
      <c r="D37" s="37">
        <f t="shared" si="0"/>
        <v>395122</v>
      </c>
      <c r="E37" s="47">
        <f t="shared" si="1"/>
        <v>0.61442408918372138</v>
      </c>
      <c r="F37" s="37">
        <v>102647</v>
      </c>
      <c r="G37" s="37">
        <v>1943</v>
      </c>
      <c r="H37" s="37">
        <v>19773</v>
      </c>
      <c r="I37" s="37">
        <f t="shared" si="2"/>
        <v>124363</v>
      </c>
      <c r="J37" s="47">
        <f t="shared" si="3"/>
        <v>0.1933874170589214</v>
      </c>
      <c r="K37" s="37">
        <v>2291</v>
      </c>
      <c r="L37" s="37">
        <v>121301</v>
      </c>
      <c r="M37" s="37">
        <f t="shared" si="4"/>
        <v>123592</v>
      </c>
      <c r="N37" s="47">
        <f t="shared" si="5"/>
        <v>0.19218849375735719</v>
      </c>
      <c r="O37" s="49">
        <f t="shared" si="6"/>
        <v>643077</v>
      </c>
      <c r="P37" s="37">
        <v>0</v>
      </c>
      <c r="Q37" s="37">
        <f t="shared" si="7"/>
        <v>643077</v>
      </c>
    </row>
    <row r="38" spans="1:17" s="24" customFormat="1">
      <c r="B38" s="37"/>
      <c r="C38" s="37"/>
      <c r="D38" s="37"/>
      <c r="E38" s="47"/>
      <c r="F38" s="37"/>
      <c r="G38" s="37"/>
      <c r="H38" s="37"/>
      <c r="I38" s="37"/>
      <c r="J38" s="47"/>
      <c r="K38" s="37"/>
      <c r="L38" s="37"/>
      <c r="M38" s="37"/>
      <c r="N38" s="47"/>
      <c r="O38" s="49"/>
      <c r="P38" s="37"/>
      <c r="Q38" s="37"/>
    </row>
    <row r="39" spans="1:17" s="24" customFormat="1">
      <c r="A39" s="26" t="s">
        <v>400</v>
      </c>
      <c r="B39" s="37"/>
      <c r="C39" s="37"/>
      <c r="D39" s="37"/>
      <c r="E39" s="47"/>
      <c r="F39" s="37"/>
      <c r="G39" s="37"/>
      <c r="H39" s="37"/>
      <c r="I39" s="37"/>
      <c r="J39" s="47"/>
      <c r="K39" s="37"/>
      <c r="L39" s="37"/>
      <c r="M39" s="37"/>
      <c r="N39" s="47"/>
      <c r="O39" s="49"/>
      <c r="P39" s="37"/>
      <c r="Q39" s="37"/>
    </row>
    <row r="40" spans="1:17" s="16" customFormat="1">
      <c r="A40" s="16" t="s">
        <v>33</v>
      </c>
      <c r="B40" s="27">
        <v>398290</v>
      </c>
      <c r="C40" s="27">
        <v>100894</v>
      </c>
      <c r="D40" s="27">
        <f t="shared" si="0"/>
        <v>499184</v>
      </c>
      <c r="E40" s="28">
        <f t="shared" si="1"/>
        <v>0.7436644225913186</v>
      </c>
      <c r="F40" s="27">
        <v>98877</v>
      </c>
      <c r="G40" s="27">
        <v>591</v>
      </c>
      <c r="H40" s="27">
        <v>0</v>
      </c>
      <c r="I40" s="27">
        <f t="shared" si="2"/>
        <v>99468</v>
      </c>
      <c r="J40" s="28">
        <f t="shared" si="3"/>
        <v>0.14818346098094745</v>
      </c>
      <c r="K40" s="27">
        <v>1609</v>
      </c>
      <c r="L40" s="27">
        <v>70988</v>
      </c>
      <c r="M40" s="27">
        <f t="shared" si="4"/>
        <v>72597</v>
      </c>
      <c r="N40" s="28">
        <f t="shared" si="5"/>
        <v>0.10815211642773397</v>
      </c>
      <c r="O40" s="36">
        <f t="shared" si="6"/>
        <v>671249</v>
      </c>
      <c r="P40" s="27">
        <v>13361</v>
      </c>
      <c r="Q40" s="27">
        <f t="shared" si="7"/>
        <v>684610</v>
      </c>
    </row>
    <row r="41" spans="1:17" s="24" customFormat="1">
      <c r="A41" s="24" t="s">
        <v>32</v>
      </c>
      <c r="B41" s="37">
        <v>271672</v>
      </c>
      <c r="C41" s="37">
        <v>64202</v>
      </c>
      <c r="D41" s="37">
        <f t="shared" si="0"/>
        <v>335874</v>
      </c>
      <c r="E41" s="47">
        <f t="shared" si="1"/>
        <v>0.59518463847575576</v>
      </c>
      <c r="F41" s="37">
        <v>74206</v>
      </c>
      <c r="G41" s="37">
        <v>116</v>
      </c>
      <c r="H41" s="37">
        <v>0</v>
      </c>
      <c r="I41" s="37">
        <f t="shared" si="2"/>
        <v>74322</v>
      </c>
      <c r="J41" s="47">
        <f t="shared" si="3"/>
        <v>0.13170210466066179</v>
      </c>
      <c r="K41" s="37">
        <v>11846</v>
      </c>
      <c r="L41" s="37">
        <v>142277</v>
      </c>
      <c r="M41" s="37">
        <f t="shared" si="4"/>
        <v>154123</v>
      </c>
      <c r="N41" s="47">
        <f t="shared" si="5"/>
        <v>0.27311325686358245</v>
      </c>
      <c r="O41" s="49">
        <f t="shared" si="6"/>
        <v>564319</v>
      </c>
      <c r="P41" s="37">
        <v>10000</v>
      </c>
      <c r="Q41" s="37">
        <f t="shared" si="7"/>
        <v>574319</v>
      </c>
    </row>
    <row r="42" spans="1:17" s="24" customFormat="1">
      <c r="A42" s="24" t="s">
        <v>30</v>
      </c>
      <c r="B42" s="37">
        <v>286098</v>
      </c>
      <c r="C42" s="37">
        <v>89788</v>
      </c>
      <c r="D42" s="37">
        <f t="shared" si="0"/>
        <v>375886</v>
      </c>
      <c r="E42" s="47">
        <f t="shared" si="1"/>
        <v>0.64246549119076757</v>
      </c>
      <c r="F42" s="37">
        <v>94692</v>
      </c>
      <c r="G42" s="37">
        <v>7640</v>
      </c>
      <c r="H42" s="37">
        <v>8384</v>
      </c>
      <c r="I42" s="37">
        <f t="shared" si="2"/>
        <v>110716</v>
      </c>
      <c r="J42" s="47">
        <f t="shared" si="3"/>
        <v>0.18923612298057663</v>
      </c>
      <c r="K42" s="37">
        <v>4778</v>
      </c>
      <c r="L42" s="37">
        <v>93688</v>
      </c>
      <c r="M42" s="37">
        <f t="shared" si="4"/>
        <v>98466</v>
      </c>
      <c r="N42" s="47">
        <f t="shared" si="5"/>
        <v>0.16829838582865581</v>
      </c>
      <c r="O42" s="49">
        <f t="shared" si="6"/>
        <v>585068</v>
      </c>
      <c r="P42" s="37">
        <v>0</v>
      </c>
      <c r="Q42" s="37">
        <f t="shared" si="7"/>
        <v>585068</v>
      </c>
    </row>
    <row r="43" spans="1:17" s="24" customFormat="1">
      <c r="A43" s="24" t="s">
        <v>31</v>
      </c>
      <c r="B43" s="37">
        <v>237305</v>
      </c>
      <c r="C43" s="37">
        <v>71795</v>
      </c>
      <c r="D43" s="37">
        <f t="shared" si="0"/>
        <v>309100</v>
      </c>
      <c r="E43" s="47">
        <f t="shared" si="1"/>
        <v>0.70079102552185235</v>
      </c>
      <c r="F43" s="37">
        <v>42110</v>
      </c>
      <c r="G43" s="37">
        <v>0</v>
      </c>
      <c r="H43" s="37">
        <v>1375</v>
      </c>
      <c r="I43" s="37">
        <f t="shared" si="2"/>
        <v>43485</v>
      </c>
      <c r="J43" s="47">
        <f t="shared" si="3"/>
        <v>9.8589122435515208E-2</v>
      </c>
      <c r="K43" s="37">
        <v>2741</v>
      </c>
      <c r="L43" s="37">
        <v>85747</v>
      </c>
      <c r="M43" s="37">
        <f t="shared" si="4"/>
        <v>88488</v>
      </c>
      <c r="N43" s="47">
        <f t="shared" si="5"/>
        <v>0.20061985204263239</v>
      </c>
      <c r="O43" s="49">
        <f t="shared" si="6"/>
        <v>441073</v>
      </c>
      <c r="P43" s="37">
        <v>0</v>
      </c>
      <c r="Q43" s="37">
        <f t="shared" si="7"/>
        <v>441073</v>
      </c>
    </row>
    <row r="44" spans="1:17" s="16" customFormat="1">
      <c r="A44" s="16" t="s">
        <v>35</v>
      </c>
      <c r="B44" s="27">
        <v>506905</v>
      </c>
      <c r="C44" s="27">
        <v>134734</v>
      </c>
      <c r="D44" s="27">
        <f>B44+C44</f>
        <v>641639</v>
      </c>
      <c r="E44" s="28">
        <f>D44/O44</f>
        <v>0.73061721787944867</v>
      </c>
      <c r="F44" s="27">
        <v>105835</v>
      </c>
      <c r="G44" s="27">
        <v>0</v>
      </c>
      <c r="H44" s="27">
        <v>12400</v>
      </c>
      <c r="I44" s="27">
        <f>F44+G44+H44</f>
        <v>118235</v>
      </c>
      <c r="J44" s="28">
        <f>I44/O44</f>
        <v>0.1346310413736955</v>
      </c>
      <c r="K44" s="27">
        <v>10000</v>
      </c>
      <c r="L44" s="27">
        <v>108341</v>
      </c>
      <c r="M44" s="27">
        <f>K44+L44</f>
        <v>118341</v>
      </c>
      <c r="N44" s="28">
        <f>M44/O44</f>
        <v>0.13475174074685584</v>
      </c>
      <c r="O44" s="36">
        <f>D44+I44+M44</f>
        <v>878215</v>
      </c>
      <c r="P44" s="27">
        <v>31935</v>
      </c>
      <c r="Q44" s="27">
        <f t="shared" si="7"/>
        <v>910150</v>
      </c>
    </row>
    <row r="45" spans="1:17" s="24" customFormat="1">
      <c r="B45" s="37"/>
      <c r="C45" s="37"/>
      <c r="D45" s="37"/>
      <c r="F45" s="37"/>
      <c r="G45" s="37"/>
      <c r="H45" s="37"/>
      <c r="I45" s="37"/>
      <c r="K45" s="37"/>
      <c r="L45" s="37"/>
      <c r="M45" s="37"/>
      <c r="O45" s="49"/>
      <c r="P45" s="37"/>
      <c r="Q45" s="37"/>
    </row>
    <row r="46" spans="1:17" s="24" customFormat="1">
      <c r="A46" s="26" t="s">
        <v>401</v>
      </c>
      <c r="B46" s="37"/>
      <c r="C46" s="37"/>
      <c r="D46" s="37"/>
      <c r="F46" s="37"/>
      <c r="G46" s="37"/>
      <c r="H46" s="37"/>
      <c r="I46" s="37"/>
      <c r="K46" s="37"/>
      <c r="L46" s="37"/>
      <c r="M46" s="37"/>
      <c r="O46" s="49"/>
      <c r="P46" s="37"/>
      <c r="Q46" s="37"/>
    </row>
    <row r="47" spans="1:17" s="24" customFormat="1">
      <c r="A47" s="24" t="s">
        <v>34</v>
      </c>
      <c r="B47" s="37">
        <v>226244</v>
      </c>
      <c r="C47" s="37">
        <v>65951</v>
      </c>
      <c r="D47" s="37">
        <f>B47+C47</f>
        <v>292195</v>
      </c>
      <c r="E47" s="47">
        <f>D47/O47</f>
        <v>0.64870667166932705</v>
      </c>
      <c r="F47" s="37">
        <v>49539</v>
      </c>
      <c r="G47" s="37">
        <v>3550</v>
      </c>
      <c r="H47" s="37">
        <v>13250</v>
      </c>
      <c r="I47" s="37">
        <f>F47+G47+H47</f>
        <v>66339</v>
      </c>
      <c r="J47" s="47">
        <f>I47/O47</f>
        <v>0.14728024740968015</v>
      </c>
      <c r="K47" s="37">
        <v>27788</v>
      </c>
      <c r="L47" s="37">
        <v>64105</v>
      </c>
      <c r="M47" s="37">
        <f>K47+L47</f>
        <v>91893</v>
      </c>
      <c r="N47" s="47">
        <f>M47/O47</f>
        <v>0.20401308092099274</v>
      </c>
      <c r="O47" s="49">
        <f>D47+I47+M47</f>
        <v>450427</v>
      </c>
      <c r="P47" s="37">
        <v>0</v>
      </c>
      <c r="Q47" s="37">
        <f t="shared" si="7"/>
        <v>450427</v>
      </c>
    </row>
    <row r="48" spans="1:17" s="24" customFormat="1">
      <c r="A48" s="24" t="s">
        <v>37</v>
      </c>
      <c r="B48" s="37">
        <v>611126</v>
      </c>
      <c r="C48" s="37">
        <v>102624</v>
      </c>
      <c r="D48" s="37">
        <f t="shared" si="0"/>
        <v>713750</v>
      </c>
      <c r="E48" s="47">
        <f t="shared" si="1"/>
        <v>0.65815498985219523</v>
      </c>
      <c r="F48" s="37">
        <v>197449</v>
      </c>
      <c r="G48" s="37">
        <v>3492</v>
      </c>
      <c r="H48" s="37">
        <v>14444</v>
      </c>
      <c r="I48" s="37">
        <f t="shared" si="2"/>
        <v>215385</v>
      </c>
      <c r="J48" s="47">
        <f t="shared" si="3"/>
        <v>0.19860835375035385</v>
      </c>
      <c r="K48" s="37">
        <v>9656</v>
      </c>
      <c r="L48" s="37">
        <v>145680</v>
      </c>
      <c r="M48" s="37">
        <f t="shared" si="4"/>
        <v>155336</v>
      </c>
      <c r="N48" s="47">
        <f t="shared" si="5"/>
        <v>0.14323665639745092</v>
      </c>
      <c r="O48" s="49">
        <f t="shared" si="6"/>
        <v>1084471</v>
      </c>
      <c r="P48" s="37">
        <v>0</v>
      </c>
      <c r="Q48" s="37">
        <f t="shared" si="7"/>
        <v>1084471</v>
      </c>
    </row>
    <row r="49" spans="1:17" s="24" customFormat="1">
      <c r="A49" s="24" t="s">
        <v>39</v>
      </c>
      <c r="B49" s="37">
        <v>436941</v>
      </c>
      <c r="C49" s="37">
        <v>125321</v>
      </c>
      <c r="D49" s="37">
        <f t="shared" si="0"/>
        <v>562262</v>
      </c>
      <c r="E49" s="47">
        <f t="shared" si="1"/>
        <v>0.61090732877575593</v>
      </c>
      <c r="F49" s="37">
        <v>184968</v>
      </c>
      <c r="G49" s="37">
        <v>0</v>
      </c>
      <c r="H49" s="37">
        <v>5955</v>
      </c>
      <c r="I49" s="37">
        <f t="shared" si="2"/>
        <v>190923</v>
      </c>
      <c r="J49" s="47">
        <f t="shared" si="3"/>
        <v>0.20744112163342648</v>
      </c>
      <c r="K49" s="37">
        <v>12092</v>
      </c>
      <c r="L49" s="37">
        <v>155095</v>
      </c>
      <c r="M49" s="37">
        <f t="shared" si="4"/>
        <v>167187</v>
      </c>
      <c r="N49" s="47">
        <f t="shared" si="5"/>
        <v>0.18165154959081761</v>
      </c>
      <c r="O49" s="49">
        <f t="shared" si="6"/>
        <v>920372</v>
      </c>
      <c r="P49" s="37">
        <v>13180</v>
      </c>
      <c r="Q49" s="37">
        <f t="shared" si="7"/>
        <v>933552</v>
      </c>
    </row>
    <row r="50" spans="1:17" s="16" customFormat="1">
      <c r="A50" s="16" t="s">
        <v>36</v>
      </c>
      <c r="B50" s="27">
        <v>293108</v>
      </c>
      <c r="C50" s="27">
        <v>84516</v>
      </c>
      <c r="D50" s="27">
        <f>B50+C50</f>
        <v>377624</v>
      </c>
      <c r="E50" s="28">
        <f>D50/O50</f>
        <v>0.56334296544820661</v>
      </c>
      <c r="F50" s="27">
        <v>98286</v>
      </c>
      <c r="G50" s="27">
        <v>679</v>
      </c>
      <c r="H50" s="27">
        <v>9647</v>
      </c>
      <c r="I50" s="27">
        <f>F50+G50+H50</f>
        <v>108612</v>
      </c>
      <c r="J50" s="28">
        <f>I50/O50</f>
        <v>0.16202838316224769</v>
      </c>
      <c r="K50" s="27">
        <v>612</v>
      </c>
      <c r="L50" s="27">
        <v>183479</v>
      </c>
      <c r="M50" s="27">
        <f>K50+L50</f>
        <v>184091</v>
      </c>
      <c r="N50" s="28">
        <f>M50/O50</f>
        <v>0.27462865138954567</v>
      </c>
      <c r="O50" s="36">
        <f>D50+I50+M50</f>
        <v>670327</v>
      </c>
      <c r="P50" s="27">
        <v>3059133</v>
      </c>
      <c r="Q50" s="27">
        <f t="shared" si="7"/>
        <v>3729460</v>
      </c>
    </row>
    <row r="51" spans="1:17" s="24" customFormat="1">
      <c r="A51" s="24" t="s">
        <v>38</v>
      </c>
      <c r="B51" s="37">
        <v>535014</v>
      </c>
      <c r="C51" s="37">
        <v>148565</v>
      </c>
      <c r="D51" s="37">
        <f>B51+C51</f>
        <v>683579</v>
      </c>
      <c r="E51" s="47">
        <f>D51/O51</f>
        <v>0.52626437051504815</v>
      </c>
      <c r="F51" s="37">
        <v>190057</v>
      </c>
      <c r="G51" s="37">
        <v>5499</v>
      </c>
      <c r="H51" s="37">
        <v>0</v>
      </c>
      <c r="I51" s="37">
        <f>F51+G51+H51</f>
        <v>195556</v>
      </c>
      <c r="J51" s="47">
        <f>I51/O51</f>
        <v>0.15055195557564052</v>
      </c>
      <c r="K51" s="37">
        <v>43840</v>
      </c>
      <c r="L51" s="37">
        <v>375952</v>
      </c>
      <c r="M51" s="37">
        <f>K51+L51</f>
        <v>419792</v>
      </c>
      <c r="N51" s="47">
        <f>M51/O51</f>
        <v>0.3231836739093113</v>
      </c>
      <c r="O51" s="49">
        <f>D51+I51+M51</f>
        <v>1298927</v>
      </c>
      <c r="P51" s="37">
        <v>0</v>
      </c>
      <c r="Q51" s="37">
        <f t="shared" si="7"/>
        <v>1298927</v>
      </c>
    </row>
    <row r="52" spans="1:17" s="24" customFormat="1">
      <c r="B52" s="37"/>
      <c r="C52" s="37"/>
      <c r="D52" s="37"/>
      <c r="E52" s="47"/>
      <c r="F52" s="37"/>
      <c r="G52" s="37"/>
      <c r="H52" s="37"/>
      <c r="I52" s="37"/>
      <c r="J52" s="47"/>
      <c r="K52" s="37"/>
      <c r="L52" s="37"/>
      <c r="M52" s="37"/>
      <c r="N52" s="47"/>
      <c r="O52" s="49"/>
      <c r="P52" s="37"/>
      <c r="Q52" s="37"/>
    </row>
    <row r="53" spans="1:17" s="24" customFormat="1">
      <c r="A53" s="26" t="s">
        <v>402</v>
      </c>
      <c r="B53" s="37"/>
      <c r="C53" s="37"/>
      <c r="D53" s="37"/>
      <c r="E53" s="47"/>
      <c r="F53" s="37"/>
      <c r="G53" s="37"/>
      <c r="H53" s="37"/>
      <c r="I53" s="37"/>
      <c r="J53" s="47"/>
      <c r="K53" s="37"/>
      <c r="L53" s="37"/>
      <c r="M53" s="37"/>
      <c r="N53" s="47"/>
      <c r="O53" s="49"/>
      <c r="P53" s="37"/>
      <c r="Q53" s="37"/>
    </row>
    <row r="54" spans="1:17" s="24" customFormat="1">
      <c r="A54" s="24" t="s">
        <v>42</v>
      </c>
      <c r="B54" s="37">
        <v>586214</v>
      </c>
      <c r="C54" s="37">
        <v>169899</v>
      </c>
      <c r="D54" s="37">
        <f t="shared" si="0"/>
        <v>756113</v>
      </c>
      <c r="E54" s="47">
        <f t="shared" si="1"/>
        <v>0.69111311995510261</v>
      </c>
      <c r="F54" s="37">
        <v>125505</v>
      </c>
      <c r="G54" s="37">
        <v>7098</v>
      </c>
      <c r="H54" s="37">
        <v>21773</v>
      </c>
      <c r="I54" s="37">
        <f t="shared" si="2"/>
        <v>154376</v>
      </c>
      <c r="J54" s="47">
        <f t="shared" si="3"/>
        <v>0.14110493934926252</v>
      </c>
      <c r="K54" s="37">
        <v>8206</v>
      </c>
      <c r="L54" s="37">
        <v>175356</v>
      </c>
      <c r="M54" s="37">
        <f t="shared" si="4"/>
        <v>183562</v>
      </c>
      <c r="N54" s="47">
        <f t="shared" si="5"/>
        <v>0.16778194069563485</v>
      </c>
      <c r="O54" s="49">
        <f t="shared" si="6"/>
        <v>1094051</v>
      </c>
      <c r="P54" s="37">
        <v>0</v>
      </c>
      <c r="Q54" s="37">
        <f t="shared" si="7"/>
        <v>1094051</v>
      </c>
    </row>
    <row r="55" spans="1:17" s="24" customFormat="1">
      <c r="A55" s="24" t="s">
        <v>41</v>
      </c>
      <c r="B55" s="37">
        <v>706389</v>
      </c>
      <c r="C55" s="37">
        <v>194821</v>
      </c>
      <c r="D55" s="37">
        <f t="shared" si="0"/>
        <v>901210</v>
      </c>
      <c r="E55" s="47">
        <f t="shared" si="1"/>
        <v>0.67313904738287611</v>
      </c>
      <c r="F55" s="37">
        <v>139327</v>
      </c>
      <c r="G55" s="37">
        <v>6259</v>
      </c>
      <c r="H55" s="37">
        <v>927</v>
      </c>
      <c r="I55" s="37">
        <f t="shared" si="2"/>
        <v>146513</v>
      </c>
      <c r="J55" s="47">
        <f t="shared" si="3"/>
        <v>0.10943467255046806</v>
      </c>
      <c r="K55" s="37">
        <v>21336</v>
      </c>
      <c r="L55" s="37">
        <v>269758</v>
      </c>
      <c r="M55" s="37">
        <f t="shared" si="4"/>
        <v>291094</v>
      </c>
      <c r="N55" s="47">
        <f t="shared" si="5"/>
        <v>0.21742628006665587</v>
      </c>
      <c r="O55" s="49">
        <f t="shared" si="6"/>
        <v>1338817</v>
      </c>
      <c r="P55" s="37">
        <v>0</v>
      </c>
      <c r="Q55" s="37">
        <f t="shared" si="7"/>
        <v>1338817</v>
      </c>
    </row>
    <row r="56" spans="1:17" s="16" customFormat="1">
      <c r="A56" s="16" t="s">
        <v>40</v>
      </c>
      <c r="B56" s="27">
        <v>415424</v>
      </c>
      <c r="C56" s="27">
        <v>92123</v>
      </c>
      <c r="D56" s="27">
        <f t="shared" si="0"/>
        <v>507547</v>
      </c>
      <c r="E56" s="28">
        <f t="shared" si="1"/>
        <v>0.81621373009708431</v>
      </c>
      <c r="F56" s="27">
        <v>71571</v>
      </c>
      <c r="G56" s="27">
        <v>5129</v>
      </c>
      <c r="H56" s="27">
        <v>0</v>
      </c>
      <c r="I56" s="27">
        <f t="shared" si="2"/>
        <v>76700</v>
      </c>
      <c r="J56" s="28">
        <f t="shared" si="3"/>
        <v>0.12334541056975287</v>
      </c>
      <c r="K56" s="27">
        <v>35452</v>
      </c>
      <c r="L56" s="27">
        <v>2132</v>
      </c>
      <c r="M56" s="27">
        <f t="shared" si="4"/>
        <v>37584</v>
      </c>
      <c r="N56" s="28">
        <f t="shared" si="5"/>
        <v>6.0440859333162872E-2</v>
      </c>
      <c r="O56" s="36">
        <f t="shared" si="6"/>
        <v>621831</v>
      </c>
      <c r="P56" s="27">
        <v>0</v>
      </c>
      <c r="Q56" s="27">
        <f t="shared" si="7"/>
        <v>621831</v>
      </c>
    </row>
    <row r="57" spans="1:17" s="24" customFormat="1">
      <c r="B57" s="37"/>
      <c r="C57" s="37"/>
      <c r="D57" s="37"/>
      <c r="E57" s="47"/>
      <c r="F57" s="37"/>
      <c r="G57" s="37"/>
      <c r="H57" s="37"/>
      <c r="I57" s="37"/>
      <c r="J57" s="47"/>
      <c r="K57" s="37"/>
      <c r="L57" s="37"/>
      <c r="M57" s="37"/>
      <c r="N57" s="47"/>
      <c r="O57" s="49"/>
      <c r="P57" s="37"/>
      <c r="Q57" s="37"/>
    </row>
    <row r="58" spans="1:17" s="24" customFormat="1">
      <c r="A58" s="26" t="s">
        <v>403</v>
      </c>
      <c r="B58" s="37"/>
      <c r="C58" s="37"/>
      <c r="D58" s="37"/>
      <c r="E58" s="47"/>
      <c r="F58" s="37"/>
      <c r="G58" s="37"/>
      <c r="H58" s="37"/>
      <c r="I58" s="37"/>
      <c r="J58" s="47"/>
      <c r="K58" s="37"/>
      <c r="L58" s="37"/>
      <c r="M58" s="37"/>
      <c r="N58" s="47"/>
      <c r="O58" s="49"/>
      <c r="P58" s="37"/>
      <c r="Q58" s="37"/>
    </row>
    <row r="59" spans="1:17" s="24" customFormat="1">
      <c r="A59" s="24" t="s">
        <v>45</v>
      </c>
      <c r="B59" s="37">
        <v>832792</v>
      </c>
      <c r="C59" s="37">
        <v>248848</v>
      </c>
      <c r="D59" s="37">
        <f t="shared" si="0"/>
        <v>1081640</v>
      </c>
      <c r="E59" s="47">
        <f t="shared" si="1"/>
        <v>0.74329812601790834</v>
      </c>
      <c r="F59" s="37">
        <v>170132</v>
      </c>
      <c r="G59" s="37">
        <v>0</v>
      </c>
      <c r="H59" s="37">
        <v>0</v>
      </c>
      <c r="I59" s="37">
        <f t="shared" si="2"/>
        <v>170132</v>
      </c>
      <c r="J59" s="47">
        <f t="shared" si="3"/>
        <v>0.1169139425092256</v>
      </c>
      <c r="K59" s="37">
        <v>8782</v>
      </c>
      <c r="L59" s="37">
        <v>194636</v>
      </c>
      <c r="M59" s="37">
        <f t="shared" si="4"/>
        <v>203418</v>
      </c>
      <c r="N59" s="47">
        <f t="shared" si="5"/>
        <v>0.13978793147286608</v>
      </c>
      <c r="O59" s="49">
        <f t="shared" si="6"/>
        <v>1455190</v>
      </c>
      <c r="P59" s="37">
        <v>756000</v>
      </c>
      <c r="Q59" s="37">
        <f t="shared" si="7"/>
        <v>2211190</v>
      </c>
    </row>
    <row r="60" spans="1:17" s="24" customFormat="1">
      <c r="A60" s="24" t="s">
        <v>47</v>
      </c>
      <c r="B60" s="37">
        <v>1468028</v>
      </c>
      <c r="C60" s="37">
        <v>383784</v>
      </c>
      <c r="D60" s="37">
        <f t="shared" si="0"/>
        <v>1851812</v>
      </c>
      <c r="E60" s="47">
        <f t="shared" si="1"/>
        <v>0.64407558987418734</v>
      </c>
      <c r="F60" s="37">
        <v>472009</v>
      </c>
      <c r="G60" s="37">
        <v>1607</v>
      </c>
      <c r="H60" s="37">
        <v>0</v>
      </c>
      <c r="I60" s="37">
        <f t="shared" si="2"/>
        <v>473616</v>
      </c>
      <c r="J60" s="47">
        <f t="shared" si="3"/>
        <v>0.16472757740734648</v>
      </c>
      <c r="K60" s="37">
        <v>20234</v>
      </c>
      <c r="L60" s="37">
        <v>529485</v>
      </c>
      <c r="M60" s="37">
        <f t="shared" si="4"/>
        <v>549719</v>
      </c>
      <c r="N60" s="47">
        <f t="shared" si="5"/>
        <v>0.19119683271846621</v>
      </c>
      <c r="O60" s="49">
        <f t="shared" si="6"/>
        <v>2875147</v>
      </c>
      <c r="P60" s="37">
        <v>0</v>
      </c>
      <c r="Q60" s="37">
        <f t="shared" si="7"/>
        <v>2875147</v>
      </c>
    </row>
    <row r="61" spans="1:17" s="24" customFormat="1">
      <c r="A61" s="24" t="s">
        <v>46</v>
      </c>
      <c r="B61" s="37">
        <v>1365376</v>
      </c>
      <c r="C61" s="37">
        <v>354760</v>
      </c>
      <c r="D61" s="37">
        <f>B61+C61</f>
        <v>1720136</v>
      </c>
      <c r="E61" s="47">
        <f>D61/O61</f>
        <v>0.65471400585161477</v>
      </c>
      <c r="F61" s="37">
        <v>382824</v>
      </c>
      <c r="G61" s="37">
        <v>0</v>
      </c>
      <c r="H61" s="37">
        <v>0</v>
      </c>
      <c r="I61" s="37">
        <f>F61+G61+H61</f>
        <v>382824</v>
      </c>
      <c r="J61" s="47">
        <f>I61/O61</f>
        <v>0.14570954539416567</v>
      </c>
      <c r="K61" s="37">
        <v>57310</v>
      </c>
      <c r="L61" s="37">
        <v>467039</v>
      </c>
      <c r="M61" s="37">
        <f>K61+L61</f>
        <v>524349</v>
      </c>
      <c r="N61" s="47">
        <f>M61/O61</f>
        <v>0.19957644875421962</v>
      </c>
      <c r="O61" s="49">
        <f>D61+I61+M61</f>
        <v>2627309</v>
      </c>
      <c r="P61" s="37">
        <v>0</v>
      </c>
      <c r="Q61" s="37">
        <f t="shared" si="7"/>
        <v>2627309</v>
      </c>
    </row>
    <row r="62" spans="1:17" s="16" customFormat="1">
      <c r="A62" s="16" t="s">
        <v>48</v>
      </c>
      <c r="B62" s="27">
        <v>1165608</v>
      </c>
      <c r="C62" s="27">
        <v>283448</v>
      </c>
      <c r="D62" s="27">
        <f t="shared" si="0"/>
        <v>1449056</v>
      </c>
      <c r="E62" s="28">
        <f t="shared" si="1"/>
        <v>0.46495277173658445</v>
      </c>
      <c r="F62" s="27">
        <v>455429</v>
      </c>
      <c r="G62" s="27">
        <v>7012</v>
      </c>
      <c r="H62" s="27">
        <v>0</v>
      </c>
      <c r="I62" s="27">
        <f t="shared" si="2"/>
        <v>462441</v>
      </c>
      <c r="J62" s="28">
        <f t="shared" si="3"/>
        <v>0.14838158408966792</v>
      </c>
      <c r="K62" s="27">
        <v>94239</v>
      </c>
      <c r="L62" s="27">
        <v>1110830</v>
      </c>
      <c r="M62" s="27">
        <f t="shared" si="4"/>
        <v>1205069</v>
      </c>
      <c r="N62" s="28">
        <f t="shared" si="5"/>
        <v>0.38666564417374766</v>
      </c>
      <c r="O62" s="36">
        <f t="shared" si="6"/>
        <v>3116566</v>
      </c>
      <c r="P62" s="27">
        <v>68488</v>
      </c>
      <c r="Q62" s="27">
        <f t="shared" si="7"/>
        <v>3185054</v>
      </c>
    </row>
    <row r="63" spans="1:17" s="24" customFormat="1">
      <c r="A63" s="24" t="s">
        <v>44</v>
      </c>
      <c r="B63" s="37">
        <v>1338832</v>
      </c>
      <c r="C63" s="37">
        <v>351745</v>
      </c>
      <c r="D63" s="37">
        <f t="shared" si="0"/>
        <v>1690577</v>
      </c>
      <c r="E63" s="47">
        <f t="shared" si="1"/>
        <v>0.68035812452662836</v>
      </c>
      <c r="F63" s="37">
        <v>346057</v>
      </c>
      <c r="G63" s="37">
        <v>0</v>
      </c>
      <c r="H63" s="37">
        <v>0</v>
      </c>
      <c r="I63" s="37">
        <f t="shared" si="2"/>
        <v>346057</v>
      </c>
      <c r="J63" s="47">
        <f t="shared" si="3"/>
        <v>0.13926765329193017</v>
      </c>
      <c r="K63" s="37">
        <v>25950</v>
      </c>
      <c r="L63" s="37">
        <v>422250</v>
      </c>
      <c r="M63" s="37">
        <f t="shared" si="4"/>
        <v>448200</v>
      </c>
      <c r="N63" s="47">
        <f t="shared" si="5"/>
        <v>0.1803742221814415</v>
      </c>
      <c r="O63" s="49">
        <f t="shared" si="6"/>
        <v>2484834</v>
      </c>
      <c r="P63" s="37">
        <v>0</v>
      </c>
      <c r="Q63" s="37">
        <f t="shared" si="7"/>
        <v>2484834</v>
      </c>
    </row>
    <row r="64" spans="1:17" s="24" customFormat="1">
      <c r="A64" s="24" t="s">
        <v>43</v>
      </c>
      <c r="B64" s="37">
        <v>441363</v>
      </c>
      <c r="C64" s="37">
        <v>114953</v>
      </c>
      <c r="D64" s="37">
        <f t="shared" si="0"/>
        <v>556316</v>
      </c>
      <c r="E64" s="47">
        <f t="shared" si="1"/>
        <v>0.70883901802562854</v>
      </c>
      <c r="F64" s="37">
        <v>109282</v>
      </c>
      <c r="G64" s="37">
        <v>0</v>
      </c>
      <c r="H64" s="37">
        <v>10193</v>
      </c>
      <c r="I64" s="37">
        <f t="shared" si="2"/>
        <v>119475</v>
      </c>
      <c r="J64" s="47">
        <f t="shared" si="3"/>
        <v>0.15223100122702202</v>
      </c>
      <c r="K64" s="37">
        <v>67903</v>
      </c>
      <c r="L64" s="37">
        <v>41133</v>
      </c>
      <c r="M64" s="37">
        <f t="shared" si="4"/>
        <v>109036</v>
      </c>
      <c r="N64" s="47">
        <f t="shared" si="5"/>
        <v>0.13892998074734941</v>
      </c>
      <c r="O64" s="49">
        <f t="shared" si="6"/>
        <v>784827</v>
      </c>
      <c r="P64" s="37">
        <v>0</v>
      </c>
      <c r="Q64" s="37">
        <f t="shared" si="7"/>
        <v>784827</v>
      </c>
    </row>
    <row r="65" spans="1:17" s="24" customFormat="1">
      <c r="B65" s="37"/>
      <c r="C65" s="37"/>
      <c r="D65" s="37"/>
      <c r="E65" s="47"/>
      <c r="F65" s="37"/>
      <c r="G65" s="37"/>
      <c r="H65" s="37"/>
      <c r="I65" s="37"/>
      <c r="J65" s="47"/>
      <c r="K65" s="37"/>
      <c r="L65" s="37"/>
      <c r="M65" s="37"/>
      <c r="N65" s="47"/>
      <c r="O65" s="49"/>
      <c r="P65" s="37"/>
      <c r="Q65" s="37"/>
    </row>
    <row r="66" spans="1:17" s="24" customFormat="1">
      <c r="A66" s="26" t="s">
        <v>49</v>
      </c>
      <c r="B66" s="37"/>
      <c r="C66" s="37"/>
      <c r="D66" s="37"/>
      <c r="E66" s="47"/>
      <c r="F66" s="37"/>
      <c r="G66" s="37"/>
      <c r="H66" s="37"/>
      <c r="I66" s="37"/>
      <c r="J66" s="47"/>
      <c r="K66" s="37"/>
      <c r="L66" s="37"/>
      <c r="M66" s="37"/>
      <c r="N66" s="47"/>
      <c r="O66" s="49"/>
      <c r="P66" s="37"/>
      <c r="Q66" s="37"/>
    </row>
    <row r="67" spans="1:17" s="24" customFormat="1">
      <c r="A67" s="24" t="s">
        <v>50</v>
      </c>
      <c r="B67" s="37">
        <v>0</v>
      </c>
      <c r="C67" s="37">
        <v>0</v>
      </c>
      <c r="D67" s="37">
        <f t="shared" si="0"/>
        <v>0</v>
      </c>
      <c r="E67" s="47">
        <f t="shared" si="1"/>
        <v>0</v>
      </c>
      <c r="F67" s="37">
        <v>3298</v>
      </c>
      <c r="G67" s="37">
        <v>0</v>
      </c>
      <c r="H67" s="37">
        <v>0</v>
      </c>
      <c r="I67" s="37">
        <f t="shared" si="2"/>
        <v>3298</v>
      </c>
      <c r="J67" s="47">
        <f t="shared" si="3"/>
        <v>0.26652658800711171</v>
      </c>
      <c r="K67" s="37">
        <v>0</v>
      </c>
      <c r="L67" s="37">
        <v>9076</v>
      </c>
      <c r="M67" s="37">
        <f t="shared" si="4"/>
        <v>9076</v>
      </c>
      <c r="N67" s="47">
        <f t="shared" si="5"/>
        <v>0.73347341199288829</v>
      </c>
      <c r="O67" s="49">
        <f t="shared" si="6"/>
        <v>12374</v>
      </c>
      <c r="P67" s="37">
        <v>21845</v>
      </c>
      <c r="Q67" s="37">
        <f t="shared" si="7"/>
        <v>34219</v>
      </c>
    </row>
    <row r="68" spans="1:17" s="16" customFormat="1">
      <c r="A68" s="16" t="s">
        <v>51</v>
      </c>
      <c r="B68" s="27">
        <v>126434</v>
      </c>
      <c r="C68" s="27">
        <v>21032</v>
      </c>
      <c r="D68" s="27">
        <f t="shared" si="0"/>
        <v>147466</v>
      </c>
      <c r="E68" s="28">
        <f t="shared" si="1"/>
        <v>0.59093477381014403</v>
      </c>
      <c r="F68" s="27">
        <v>26813</v>
      </c>
      <c r="G68" s="27">
        <v>0</v>
      </c>
      <c r="H68" s="27">
        <v>0</v>
      </c>
      <c r="I68" s="27">
        <f t="shared" si="2"/>
        <v>26813</v>
      </c>
      <c r="J68" s="28">
        <f t="shared" si="3"/>
        <v>0.10744669340845613</v>
      </c>
      <c r="K68" s="27">
        <v>1632</v>
      </c>
      <c r="L68" s="27">
        <v>73636</v>
      </c>
      <c r="M68" s="27">
        <f t="shared" si="4"/>
        <v>75268</v>
      </c>
      <c r="N68" s="28">
        <f t="shared" si="5"/>
        <v>0.30161853278139988</v>
      </c>
      <c r="O68" s="36">
        <f t="shared" si="6"/>
        <v>249547</v>
      </c>
      <c r="P68" s="27">
        <v>0</v>
      </c>
      <c r="Q68" s="27">
        <f t="shared" si="7"/>
        <v>249547</v>
      </c>
    </row>
    <row r="69" spans="1:17" s="24" customFormat="1">
      <c r="B69" s="37"/>
      <c r="C69" s="37"/>
      <c r="D69" s="37"/>
      <c r="E69" s="47"/>
      <c r="F69" s="37"/>
      <c r="G69" s="37"/>
      <c r="H69" s="37"/>
      <c r="I69" s="37"/>
      <c r="J69" s="47"/>
      <c r="K69" s="37"/>
      <c r="L69" s="37"/>
      <c r="M69" s="37"/>
      <c r="N69" s="47"/>
      <c r="O69" s="49"/>
      <c r="P69" s="37"/>
      <c r="Q69" s="37"/>
    </row>
    <row r="70" spans="1:17" s="24" customFormat="1">
      <c r="A70" s="26" t="s">
        <v>52</v>
      </c>
      <c r="B70" s="40">
        <f>SUM(B6:B69)</f>
        <v>16571720</v>
      </c>
      <c r="C70" s="40">
        <f>SUM(C6:C69)</f>
        <v>4324790</v>
      </c>
      <c r="D70" s="40">
        <f t="shared" si="0"/>
        <v>20896510</v>
      </c>
      <c r="E70" s="48">
        <f t="shared" si="1"/>
        <v>0.62956182800938865</v>
      </c>
      <c r="F70" s="40">
        <f>SUM(F6:F69)</f>
        <v>4504075</v>
      </c>
      <c r="G70" s="40">
        <f>SUM(G6:G69)</f>
        <v>134876</v>
      </c>
      <c r="H70" s="40">
        <f>SUM(H6:H69)</f>
        <v>181409</v>
      </c>
      <c r="I70" s="40">
        <f t="shared" si="2"/>
        <v>4820360</v>
      </c>
      <c r="J70" s="48">
        <f t="shared" si="3"/>
        <v>0.14522590869304666</v>
      </c>
      <c r="K70" s="40">
        <f>SUM(K6:K69)</f>
        <v>671747</v>
      </c>
      <c r="L70" s="40">
        <f>SUM(L6:L69)</f>
        <v>6803532</v>
      </c>
      <c r="M70" s="40">
        <f t="shared" si="4"/>
        <v>7475279</v>
      </c>
      <c r="N70" s="48">
        <f t="shared" si="5"/>
        <v>0.22521226329756475</v>
      </c>
      <c r="O70" s="50">
        <f t="shared" si="6"/>
        <v>33192149</v>
      </c>
      <c r="P70" s="40">
        <f>SUM(P6:P69)</f>
        <v>5664818</v>
      </c>
      <c r="Q70" s="40">
        <f t="shared" si="7"/>
        <v>38856967</v>
      </c>
    </row>
    <row r="71" spans="1:17">
      <c r="E71" s="14"/>
      <c r="N71" s="14"/>
      <c r="O71" s="29"/>
    </row>
    <row r="72" spans="1:17">
      <c r="E72" s="14"/>
      <c r="N72" s="14"/>
      <c r="O72" s="29"/>
    </row>
    <row r="73" spans="1:17">
      <c r="E73" s="14"/>
      <c r="N73" s="14"/>
      <c r="O73" s="29"/>
    </row>
    <row r="74" spans="1:17">
      <c r="N74" s="14"/>
      <c r="O74" s="29"/>
    </row>
    <row r="75" spans="1:17">
      <c r="N75" s="14"/>
      <c r="O75" s="29"/>
    </row>
  </sheetData>
  <phoneticPr fontId="0" type="noConversion"/>
  <printOptions gridLines="1"/>
  <pageMargins left="1" right="0.75" top="0.5" bottom="0.5" header="0.5" footer="0.25"/>
  <pageSetup scale="53" orientation="landscape" horizontalDpi="4294967293" verticalDpi="0" r:id="rId1"/>
  <headerFooter alignWithMargins="0">
    <oddFooter>&amp;C&amp;11Mississippi Public Library Statistics FY99 and FY00, Expenditures 2000, Page 10</oddFoot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Operations2000</vt:lpstr>
      <vt:lpstr>Income2000</vt:lpstr>
      <vt:lpstr>Circulation2000</vt:lpstr>
      <vt:lpstr>Branch Circulation2000</vt:lpstr>
      <vt:lpstr>Other Services 2000</vt:lpstr>
      <vt:lpstr>Library Codes</vt:lpstr>
      <vt:lpstr>Expenditures2000</vt:lpstr>
      <vt:lpstr>'Branch Circulation2000'!Print_Area</vt:lpstr>
      <vt:lpstr>Expenditures2000!Print_Area</vt:lpstr>
      <vt:lpstr>Income2000!Print_Area</vt:lpstr>
      <vt:lpstr>'Library Codes'!Print_Area</vt:lpstr>
      <vt:lpstr>'Branch Circulation2000'!Print_Titles</vt:lpstr>
    </vt:vector>
  </TitlesOfParts>
  <Company>MLC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MLC</dc:creator>
  <cp:lastModifiedBy>jnabzdyk</cp:lastModifiedBy>
  <cp:lastPrinted>2002-01-15T16:12:02Z</cp:lastPrinted>
  <dcterms:created xsi:type="dcterms:W3CDTF">2001-07-23T21:03:10Z</dcterms:created>
  <dcterms:modified xsi:type="dcterms:W3CDTF">2015-04-09T19:22:32Z</dcterms:modified>
</cp:coreProperties>
</file>