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3"/>
  </bookViews>
  <sheets>
    <sheet name="Operations" sheetId="1" r:id="rId1"/>
    <sheet name="Income" sheetId="2" r:id="rId2"/>
    <sheet name="Expenditures" sheetId="3" r:id="rId3"/>
    <sheet name="Materials" sheetId="4" r:id="rId4"/>
    <sheet name="Services" sheetId="5" r:id="rId5"/>
    <sheet name="Funding by City and County" sheetId="6" r:id="rId6"/>
    <sheet name="Local Funding Alphabetically" sheetId="7" r:id="rId7"/>
    <sheet name="Funding Lowest to Highest" sheetId="8" r:id="rId8"/>
    <sheet name="Funding Lowest to Highest " sheetId="12" r:id="rId9"/>
    <sheet name="Branches 09" sheetId="10" r:id="rId10"/>
    <sheet name="Sheet1" sheetId="11" r:id="rId11"/>
  </sheets>
  <definedNames>
    <definedName name="_xlnm.Print_Area" localSheetId="5">'Funding by City and County'!$A:$I</definedName>
    <definedName name="_xlnm.Print_Titles" localSheetId="9">'Branches 09'!$2:$4</definedName>
    <definedName name="_xlnm.Print_Titles" localSheetId="2">Expenditures!$1:$3</definedName>
    <definedName name="_xlnm.Print_Titles" localSheetId="5">'Funding by City and County'!$1:$3</definedName>
    <definedName name="_xlnm.Print_Titles" localSheetId="7">'Funding Lowest to Highest'!$1:$2</definedName>
    <definedName name="_xlnm.Print_Titles" localSheetId="8">'Funding Lowest to Highest '!$1:$2</definedName>
    <definedName name="_xlnm.Print_Titles" localSheetId="1">Income!$1:$2</definedName>
    <definedName name="_xlnm.Print_Titles" localSheetId="6">'Local Funding Alphabetically'!$1:$2</definedName>
    <definedName name="_xlnm.Print_Titles" localSheetId="3">Materials!$1:$3</definedName>
    <definedName name="_xlnm.Print_Titles" localSheetId="0">Operations!$1:$2</definedName>
    <definedName name="_xlnm.Print_Titles" localSheetId="4">Services!$1:$3</definedName>
  </definedNames>
  <calcPr calcId="125725" fullCalcOnLoad="1"/>
</workbook>
</file>

<file path=xl/calcChain.xml><?xml version="1.0" encoding="utf-8"?>
<calcChain xmlns="http://schemas.openxmlformats.org/spreadsheetml/2006/main">
  <c r="F3" i="1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3" i="8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3" i="7"/>
  <c r="F4"/>
  <c r="F5"/>
  <c r="F6"/>
  <c r="F7"/>
  <c r="F8"/>
  <c r="F9"/>
  <c r="F10"/>
  <c r="F11"/>
  <c r="F12"/>
  <c r="F13"/>
  <c r="G13"/>
  <c r="F14"/>
  <c r="F15"/>
  <c r="F16"/>
  <c r="F17"/>
  <c r="F18"/>
  <c r="F19"/>
  <c r="G19"/>
  <c r="F20"/>
  <c r="F21"/>
  <c r="F22"/>
  <c r="F23"/>
  <c r="F24"/>
  <c r="F25"/>
  <c r="F26"/>
  <c r="F27"/>
  <c r="F28"/>
  <c r="F29"/>
  <c r="F30"/>
  <c r="F31"/>
  <c r="F32"/>
  <c r="F33"/>
  <c r="F34"/>
  <c r="F35"/>
  <c r="G35"/>
  <c r="F36"/>
  <c r="F37"/>
  <c r="F38"/>
  <c r="F39"/>
  <c r="G39"/>
  <c r="F40"/>
  <c r="F41"/>
  <c r="F42"/>
  <c r="F43"/>
  <c r="F44"/>
  <c r="F45"/>
  <c r="F46"/>
  <c r="F47"/>
  <c r="F48"/>
  <c r="F49"/>
  <c r="F50"/>
  <c r="F51"/>
  <c r="F52"/>
  <c r="F53"/>
  <c r="F54"/>
  <c r="G54"/>
  <c r="F55"/>
  <c r="F56"/>
  <c r="F57"/>
  <c r="F58"/>
  <c r="F59"/>
  <c r="F60"/>
  <c r="F61"/>
  <c r="F62"/>
  <c r="F63"/>
  <c r="F64"/>
  <c r="F65"/>
  <c r="F66"/>
  <c r="F67"/>
  <c r="F68"/>
  <c r="F69"/>
  <c r="F70"/>
  <c r="F71"/>
  <c r="F73"/>
  <c r="F74"/>
  <c r="F75"/>
  <c r="F76"/>
  <c r="F77"/>
  <c r="F78"/>
  <c r="F79"/>
  <c r="F80"/>
  <c r="F81"/>
  <c r="F82"/>
  <c r="F83"/>
  <c r="F84"/>
  <c r="F85"/>
  <c r="F86"/>
  <c r="F87"/>
  <c r="F88"/>
  <c r="F89"/>
  <c r="D160" i="6"/>
  <c r="G160"/>
  <c r="H160"/>
  <c r="H5" i="5"/>
  <c r="J5"/>
  <c r="H6"/>
  <c r="J6"/>
  <c r="H7"/>
  <c r="J7"/>
  <c r="H8"/>
  <c r="J8"/>
  <c r="H9"/>
  <c r="J9"/>
  <c r="H10"/>
  <c r="J10"/>
  <c r="H11"/>
  <c r="J11"/>
  <c r="H12"/>
  <c r="J12"/>
  <c r="H13"/>
  <c r="J13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3"/>
  <c r="J43"/>
  <c r="H44"/>
  <c r="J44"/>
  <c r="H45"/>
  <c r="J45"/>
  <c r="H46"/>
  <c r="J46"/>
  <c r="H47"/>
  <c r="J47"/>
  <c r="H48"/>
  <c r="J48"/>
  <c r="H49"/>
  <c r="J49"/>
  <c r="H52"/>
  <c r="J52"/>
  <c r="H53"/>
  <c r="J53"/>
  <c r="H54"/>
  <c r="J54"/>
  <c r="H55"/>
  <c r="J55"/>
  <c r="H58"/>
  <c r="J58"/>
  <c r="H59"/>
  <c r="J59"/>
  <c r="H60"/>
  <c r="J60"/>
  <c r="H61"/>
  <c r="J61"/>
  <c r="H62"/>
  <c r="J62"/>
  <c r="H65"/>
  <c r="J65"/>
  <c r="H66"/>
  <c r="J66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O5" i="4"/>
  <c r="T5"/>
  <c r="O6"/>
  <c r="T6"/>
  <c r="O7"/>
  <c r="T7"/>
  <c r="O8"/>
  <c r="T8"/>
  <c r="O9"/>
  <c r="T9"/>
  <c r="O10"/>
  <c r="T10"/>
  <c r="O11"/>
  <c r="T11"/>
  <c r="O12"/>
  <c r="T12"/>
  <c r="O13"/>
  <c r="T13"/>
  <c r="O16"/>
  <c r="T16"/>
  <c r="O17"/>
  <c r="T17"/>
  <c r="O18"/>
  <c r="T18"/>
  <c r="O19"/>
  <c r="T19"/>
  <c r="O20"/>
  <c r="T20"/>
  <c r="O21"/>
  <c r="T21"/>
  <c r="O22"/>
  <c r="T22"/>
  <c r="O23"/>
  <c r="T23"/>
  <c r="O24"/>
  <c r="T24"/>
  <c r="O25"/>
  <c r="T25"/>
  <c r="O26"/>
  <c r="T26"/>
  <c r="O27"/>
  <c r="T27"/>
  <c r="O28"/>
  <c r="T28"/>
  <c r="O29"/>
  <c r="T29"/>
  <c r="O32"/>
  <c r="T32"/>
  <c r="O33"/>
  <c r="T33"/>
  <c r="O34"/>
  <c r="T34"/>
  <c r="O35"/>
  <c r="T35"/>
  <c r="O36"/>
  <c r="T36"/>
  <c r="O37"/>
  <c r="T37"/>
  <c r="O38"/>
  <c r="T38"/>
  <c r="O39"/>
  <c r="T39"/>
  <c r="O40"/>
  <c r="T40"/>
  <c r="O43"/>
  <c r="T43"/>
  <c r="O44"/>
  <c r="T44"/>
  <c r="O45"/>
  <c r="T45"/>
  <c r="O46"/>
  <c r="T46"/>
  <c r="O47"/>
  <c r="T47"/>
  <c r="O48"/>
  <c r="T48"/>
  <c r="O49"/>
  <c r="T49"/>
  <c r="O52"/>
  <c r="T52"/>
  <c r="O53"/>
  <c r="T53"/>
  <c r="O54"/>
  <c r="T54"/>
  <c r="O55"/>
  <c r="T55"/>
  <c r="O58"/>
  <c r="T58"/>
  <c r="O59"/>
  <c r="T59"/>
  <c r="O60"/>
  <c r="T60"/>
  <c r="O61"/>
  <c r="T61"/>
  <c r="O62"/>
  <c r="T62"/>
  <c r="O65"/>
  <c r="T65"/>
  <c r="O66"/>
  <c r="T66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O5" i="3"/>
  <c r="J5"/>
  <c r="O6"/>
  <c r="J6"/>
  <c r="O7"/>
  <c r="J7"/>
  <c r="O8"/>
  <c r="J8"/>
  <c r="O9"/>
  <c r="J9"/>
  <c r="O10"/>
  <c r="J10"/>
  <c r="O11"/>
  <c r="J11"/>
  <c r="O12"/>
  <c r="J12"/>
  <c r="O13"/>
  <c r="J13"/>
  <c r="O16"/>
  <c r="J16"/>
  <c r="O17"/>
  <c r="J17"/>
  <c r="O18"/>
  <c r="J18"/>
  <c r="O19"/>
  <c r="J19"/>
  <c r="O20"/>
  <c r="J20"/>
  <c r="O21"/>
  <c r="J21"/>
  <c r="O22"/>
  <c r="J22"/>
  <c r="O23"/>
  <c r="J23"/>
  <c r="O24"/>
  <c r="J24"/>
  <c r="O25"/>
  <c r="J25"/>
  <c r="O26"/>
  <c r="J26"/>
  <c r="O27"/>
  <c r="J27"/>
  <c r="O28"/>
  <c r="J28"/>
  <c r="O29"/>
  <c r="J29"/>
  <c r="O32"/>
  <c r="J32"/>
  <c r="O33"/>
  <c r="J33"/>
  <c r="O34"/>
  <c r="J34"/>
  <c r="O35"/>
  <c r="J35"/>
  <c r="O36"/>
  <c r="J36"/>
  <c r="O37"/>
  <c r="J37"/>
  <c r="O38"/>
  <c r="J38"/>
  <c r="O39"/>
  <c r="J39"/>
  <c r="O40"/>
  <c r="J40"/>
  <c r="O43"/>
  <c r="J43"/>
  <c r="O44"/>
  <c r="J44"/>
  <c r="O45"/>
  <c r="J45"/>
  <c r="O46"/>
  <c r="J46"/>
  <c r="O47"/>
  <c r="J47"/>
  <c r="O48"/>
  <c r="J48"/>
  <c r="O49"/>
  <c r="J49"/>
  <c r="O52"/>
  <c r="J52"/>
  <c r="O53"/>
  <c r="J53"/>
  <c r="O54"/>
  <c r="J54"/>
  <c r="O55"/>
  <c r="J55"/>
  <c r="O58"/>
  <c r="J58"/>
  <c r="O59"/>
  <c r="J59"/>
  <c r="O60"/>
  <c r="J60"/>
  <c r="O61"/>
  <c r="J61"/>
  <c r="O62"/>
  <c r="J62"/>
  <c r="O65"/>
  <c r="J65"/>
  <c r="O66"/>
  <c r="J66"/>
  <c r="B68"/>
  <c r="C68"/>
  <c r="D68"/>
  <c r="F68"/>
  <c r="G68"/>
  <c r="H68"/>
  <c r="I68"/>
  <c r="K68"/>
  <c r="L68"/>
  <c r="M68"/>
  <c r="O68"/>
  <c r="E68"/>
  <c r="P68"/>
  <c r="E4" i="2"/>
  <c r="G4"/>
  <c r="I4"/>
  <c r="K4"/>
  <c r="M4"/>
  <c r="E5"/>
  <c r="G5"/>
  <c r="I5"/>
  <c r="K5"/>
  <c r="M5"/>
  <c r="E6"/>
  <c r="G6"/>
  <c r="I6"/>
  <c r="K6"/>
  <c r="M6"/>
  <c r="E7"/>
  <c r="G7"/>
  <c r="I7"/>
  <c r="K7"/>
  <c r="M7"/>
  <c r="E8"/>
  <c r="G8"/>
  <c r="I8"/>
  <c r="K8"/>
  <c r="M8"/>
  <c r="E9"/>
  <c r="G9"/>
  <c r="I9"/>
  <c r="K9"/>
  <c r="M9"/>
  <c r="E10"/>
  <c r="G10"/>
  <c r="I10"/>
  <c r="K10"/>
  <c r="M10"/>
  <c r="E11"/>
  <c r="G11"/>
  <c r="I11"/>
  <c r="K11"/>
  <c r="M11"/>
  <c r="E12"/>
  <c r="G12"/>
  <c r="I12"/>
  <c r="K12"/>
  <c r="M12"/>
  <c r="E15"/>
  <c r="G15"/>
  <c r="I15"/>
  <c r="K15"/>
  <c r="M15"/>
  <c r="E16"/>
  <c r="G16"/>
  <c r="I16"/>
  <c r="K16"/>
  <c r="M16"/>
  <c r="E17"/>
  <c r="G17"/>
  <c r="I17"/>
  <c r="K17"/>
  <c r="M17"/>
  <c r="E18"/>
  <c r="G18"/>
  <c r="I18"/>
  <c r="K18"/>
  <c r="M18"/>
  <c r="E19"/>
  <c r="G19"/>
  <c r="I19"/>
  <c r="K19"/>
  <c r="M19"/>
  <c r="E20"/>
  <c r="G20"/>
  <c r="I20"/>
  <c r="K20"/>
  <c r="M20"/>
  <c r="E21"/>
  <c r="G21"/>
  <c r="I21"/>
  <c r="K21"/>
  <c r="M21"/>
  <c r="E22"/>
  <c r="G22"/>
  <c r="I22"/>
  <c r="K22"/>
  <c r="M22"/>
  <c r="E23"/>
  <c r="G23"/>
  <c r="I23"/>
  <c r="K23"/>
  <c r="M23"/>
  <c r="E24"/>
  <c r="G24"/>
  <c r="I24"/>
  <c r="K24"/>
  <c r="M24"/>
  <c r="E25"/>
  <c r="G25"/>
  <c r="I25"/>
  <c r="K25"/>
  <c r="M25"/>
  <c r="E26"/>
  <c r="G26"/>
  <c r="I26"/>
  <c r="K26"/>
  <c r="M26"/>
  <c r="E27"/>
  <c r="G27"/>
  <c r="I27"/>
  <c r="K27"/>
  <c r="M27"/>
  <c r="E28"/>
  <c r="G28"/>
  <c r="I28"/>
  <c r="K28"/>
  <c r="M28"/>
  <c r="E31"/>
  <c r="G31"/>
  <c r="I31"/>
  <c r="K31"/>
  <c r="M31"/>
  <c r="E32"/>
  <c r="G32"/>
  <c r="I32"/>
  <c r="K32"/>
  <c r="M32"/>
  <c r="E33"/>
  <c r="G33"/>
  <c r="I33"/>
  <c r="K33"/>
  <c r="M33"/>
  <c r="E34"/>
  <c r="G34"/>
  <c r="I34"/>
  <c r="K34"/>
  <c r="M34"/>
  <c r="E35"/>
  <c r="G35"/>
  <c r="I35"/>
  <c r="K35"/>
  <c r="M35"/>
  <c r="E36"/>
  <c r="G36"/>
  <c r="I36"/>
  <c r="K36"/>
  <c r="M36"/>
  <c r="E37"/>
  <c r="G37"/>
  <c r="I37"/>
  <c r="K37"/>
  <c r="M37"/>
  <c r="E38"/>
  <c r="G38"/>
  <c r="I38"/>
  <c r="K38"/>
  <c r="M38"/>
  <c r="E39"/>
  <c r="G39"/>
  <c r="I39"/>
  <c r="K39"/>
  <c r="M39"/>
  <c r="E42"/>
  <c r="G42"/>
  <c r="I42"/>
  <c r="K42"/>
  <c r="M42"/>
  <c r="E43"/>
  <c r="G43"/>
  <c r="I43"/>
  <c r="K43"/>
  <c r="M43"/>
  <c r="E44"/>
  <c r="G44"/>
  <c r="I44"/>
  <c r="K44"/>
  <c r="M44"/>
  <c r="E45"/>
  <c r="G45"/>
  <c r="I45"/>
  <c r="K45"/>
  <c r="M45"/>
  <c r="E46"/>
  <c r="G46"/>
  <c r="I46"/>
  <c r="K46"/>
  <c r="M46"/>
  <c r="E47"/>
  <c r="G47"/>
  <c r="I47"/>
  <c r="K47"/>
  <c r="M47"/>
  <c r="E48"/>
  <c r="G48"/>
  <c r="I48"/>
  <c r="K48"/>
  <c r="M48"/>
  <c r="E51"/>
  <c r="G51"/>
  <c r="I51"/>
  <c r="K51"/>
  <c r="M51"/>
  <c r="E52"/>
  <c r="G52"/>
  <c r="I52"/>
  <c r="K52"/>
  <c r="M52"/>
  <c r="E53"/>
  <c r="G53"/>
  <c r="I53"/>
  <c r="K53"/>
  <c r="M53"/>
  <c r="E54"/>
  <c r="G54"/>
  <c r="I54"/>
  <c r="K54"/>
  <c r="M54"/>
  <c r="E57"/>
  <c r="G57"/>
  <c r="I57"/>
  <c r="K57"/>
  <c r="M57"/>
  <c r="E58"/>
  <c r="G58"/>
  <c r="I58"/>
  <c r="K58"/>
  <c r="M58"/>
  <c r="E59"/>
  <c r="G59"/>
  <c r="I59"/>
  <c r="K59"/>
  <c r="M59"/>
  <c r="E60"/>
  <c r="G60"/>
  <c r="I60"/>
  <c r="K60"/>
  <c r="M60"/>
  <c r="E61"/>
  <c r="G61"/>
  <c r="I61"/>
  <c r="K61"/>
  <c r="M61"/>
  <c r="E64"/>
  <c r="G64"/>
  <c r="I64"/>
  <c r="K64"/>
  <c r="M64"/>
  <c r="E65"/>
  <c r="G65"/>
  <c r="I65"/>
  <c r="K65"/>
  <c r="M65"/>
  <c r="B67"/>
  <c r="C67"/>
  <c r="D67"/>
  <c r="E67"/>
  <c r="F67"/>
  <c r="G67"/>
  <c r="H67"/>
  <c r="I67"/>
  <c r="J67"/>
  <c r="K67"/>
  <c r="L67"/>
  <c r="M67"/>
  <c r="N67"/>
  <c r="C4" i="1"/>
  <c r="J4"/>
  <c r="C5"/>
  <c r="J5"/>
  <c r="C6"/>
  <c r="J6"/>
  <c r="C7"/>
  <c r="J7"/>
  <c r="C8"/>
  <c r="J8"/>
  <c r="C9"/>
  <c r="J9"/>
  <c r="C10"/>
  <c r="J10"/>
  <c r="C11"/>
  <c r="J11"/>
  <c r="C12"/>
  <c r="J12"/>
  <c r="C15"/>
  <c r="J15"/>
  <c r="C16"/>
  <c r="J16"/>
  <c r="C17"/>
  <c r="J17"/>
  <c r="C18"/>
  <c r="J18"/>
  <c r="C19"/>
  <c r="J19"/>
  <c r="C20"/>
  <c r="J20"/>
  <c r="C21"/>
  <c r="J21"/>
  <c r="C22"/>
  <c r="J22"/>
  <c r="C23"/>
  <c r="J23"/>
  <c r="C24"/>
  <c r="J24"/>
  <c r="C25"/>
  <c r="J25"/>
  <c r="C26"/>
  <c r="J26"/>
  <c r="C27"/>
  <c r="J27"/>
  <c r="C28"/>
  <c r="J28"/>
  <c r="C31"/>
  <c r="J31"/>
  <c r="C32"/>
  <c r="J32"/>
  <c r="C33"/>
  <c r="J33"/>
  <c r="C34"/>
  <c r="J34"/>
  <c r="C35"/>
  <c r="J35"/>
  <c r="C36"/>
  <c r="J36"/>
  <c r="C37"/>
  <c r="J37"/>
  <c r="C38"/>
  <c r="J38"/>
  <c r="C39"/>
  <c r="J39"/>
  <c r="C42"/>
  <c r="J42"/>
  <c r="C43"/>
  <c r="J43"/>
  <c r="C44"/>
  <c r="J44"/>
  <c r="C45"/>
  <c r="J45"/>
  <c r="C46"/>
  <c r="J46"/>
  <c r="C47"/>
  <c r="J47"/>
  <c r="C48"/>
  <c r="J48"/>
  <c r="C51"/>
  <c r="J51"/>
  <c r="C52"/>
  <c r="J52"/>
  <c r="C53"/>
  <c r="J53"/>
  <c r="C54"/>
  <c r="J54"/>
  <c r="C57"/>
  <c r="J57"/>
  <c r="C58"/>
  <c r="J58"/>
  <c r="C59"/>
  <c r="J59"/>
  <c r="C60"/>
  <c r="J60"/>
  <c r="C61"/>
  <c r="J61"/>
  <c r="C64"/>
  <c r="J64"/>
  <c r="C65"/>
  <c r="J65"/>
  <c r="C67"/>
  <c r="D67"/>
  <c r="E67"/>
  <c r="F67"/>
  <c r="G67"/>
  <c r="H67"/>
  <c r="I67"/>
  <c r="K67"/>
  <c r="L67"/>
  <c r="J67"/>
  <c r="N68" i="3"/>
  <c r="G67" i="7"/>
  <c r="J68" i="3"/>
  <c r="G79" i="7"/>
  <c r="G73"/>
  <c r="G64"/>
  <c r="G49"/>
  <c r="G41"/>
  <c r="G32"/>
  <c r="G22"/>
  <c r="G15"/>
  <c r="G8"/>
  <c r="N66" i="3"/>
  <c r="E66"/>
  <c r="N65"/>
  <c r="E65"/>
  <c r="N62"/>
  <c r="E62"/>
  <c r="N61"/>
  <c r="E61"/>
  <c r="N60"/>
  <c r="E60"/>
  <c r="N59"/>
  <c r="E59"/>
  <c r="N58"/>
  <c r="E58"/>
  <c r="N55"/>
  <c r="E55"/>
  <c r="N54"/>
  <c r="E54"/>
  <c r="N53"/>
  <c r="E53"/>
  <c r="N52"/>
  <c r="E52"/>
  <c r="N49"/>
  <c r="E49"/>
  <c r="N48"/>
  <c r="E48"/>
  <c r="N47"/>
  <c r="E47"/>
  <c r="N46"/>
  <c r="E46"/>
  <c r="N45"/>
  <c r="E45"/>
  <c r="N44"/>
  <c r="E44"/>
  <c r="N43"/>
  <c r="E43"/>
  <c r="N40"/>
  <c r="E40"/>
  <c r="N39"/>
  <c r="E39"/>
  <c r="N38"/>
  <c r="E38"/>
  <c r="N37"/>
  <c r="E37"/>
  <c r="N36"/>
  <c r="E36"/>
  <c r="N35"/>
  <c r="E35"/>
  <c r="N34"/>
  <c r="E34"/>
  <c r="N33"/>
  <c r="E33"/>
  <c r="N32"/>
  <c r="E32"/>
  <c r="N29"/>
  <c r="E29"/>
  <c r="N28"/>
  <c r="E28"/>
  <c r="N27"/>
  <c r="E27"/>
  <c r="N26"/>
  <c r="E26"/>
  <c r="N25"/>
  <c r="E25"/>
  <c r="N24"/>
  <c r="E24"/>
  <c r="N23"/>
  <c r="E23"/>
  <c r="N22"/>
  <c r="E22"/>
  <c r="N21"/>
  <c r="E21"/>
  <c r="N20"/>
  <c r="E20"/>
  <c r="N19"/>
  <c r="E19"/>
  <c r="N18"/>
  <c r="E18"/>
  <c r="N17"/>
  <c r="E17"/>
  <c r="N16"/>
  <c r="E16"/>
  <c r="N13"/>
  <c r="E13"/>
  <c r="N12"/>
  <c r="E12"/>
  <c r="N11"/>
  <c r="E11"/>
  <c r="N10"/>
  <c r="E10"/>
  <c r="N9"/>
  <c r="E9"/>
  <c r="N8"/>
  <c r="E8"/>
  <c r="N7"/>
  <c r="E7"/>
  <c r="N6"/>
  <c r="E6"/>
  <c r="N5"/>
  <c r="E5"/>
</calcChain>
</file>

<file path=xl/sharedStrings.xml><?xml version="1.0" encoding="utf-8"?>
<sst xmlns="http://schemas.openxmlformats.org/spreadsheetml/2006/main" count="1747" uniqueCount="668">
  <si>
    <t>Library Systems by Population</t>
  </si>
  <si>
    <t>Population</t>
  </si>
  <si>
    <t>Hours Weekly</t>
  </si>
  <si>
    <t>Days Weekly</t>
  </si>
  <si>
    <t>HQ &amp; Branches</t>
  </si>
  <si>
    <t>ALA Lib</t>
  </si>
  <si>
    <t>Total Lib</t>
  </si>
  <si>
    <t>Other</t>
  </si>
  <si>
    <t>Total</t>
  </si>
  <si>
    <t>FTE</t>
  </si>
  <si>
    <t>Volunteer Hours</t>
  </si>
  <si>
    <t>Total Employee Hours Week</t>
  </si>
  <si>
    <t>Director Salary Range</t>
  </si>
  <si>
    <t>Group I - Under 20,000 Population</t>
  </si>
  <si>
    <t>BENTON COUNTY LIBRARY</t>
  </si>
  <si>
    <t>25,000 to 35,000</t>
  </si>
  <si>
    <t>CARROLL COUNTY PUBLIC LIBRARY</t>
  </si>
  <si>
    <t>HARRIETTE PERSON MEMORIAL LIBRARY</t>
  </si>
  <si>
    <t>35,000 to 45,000</t>
  </si>
  <si>
    <t>HUMPHREYS COUNTY LIBRARY SYSTEM</t>
  </si>
  <si>
    <t>MARKS-QUITMAN COUNTY LIBRARY</t>
  </si>
  <si>
    <t>NOXUBEE COUNTY LIBRARY</t>
  </si>
  <si>
    <t>15,000 to 25,000</t>
  </si>
  <si>
    <t>SHARKEY-ISSAQUENA LIBRARY SYSTEM</t>
  </si>
  <si>
    <t>45,000 to 55,000</t>
  </si>
  <si>
    <t>TALLAHATCHIE COUNTY</t>
  </si>
  <si>
    <t>YALOBUSHA COUNTY LIBRARY</t>
  </si>
  <si>
    <t>Group II - 20,001 to 40,000</t>
  </si>
  <si>
    <t>BOLIVAR COUNTY LIBRARY</t>
  </si>
  <si>
    <t>CARNEGIE PUBLIC LIBRARY</t>
  </si>
  <si>
    <t>55,000 to 65,000</t>
  </si>
  <si>
    <t>COPIAH-JEFFERSON REGIONAL LIBRARY</t>
  </si>
  <si>
    <t>EAST MISSISSIPPI REGIONAL LIBRARY</t>
  </si>
  <si>
    <t>ELIZABETH JONES LIBRARY</t>
  </si>
  <si>
    <t>GREENWOOD-LEFLORE PUBLIC LIBRARY</t>
  </si>
  <si>
    <t>KEMPER-NEWTON REGIONAL LIBRARY</t>
  </si>
  <si>
    <t>MARSHALL COUNTY LIBRARY</t>
  </si>
  <si>
    <t>NESHOBA COUNTY PUBLIC LIBRARY</t>
  </si>
  <si>
    <t>SOUTH MISSISSIPPI REGIONAL LIBRARY</t>
  </si>
  <si>
    <t>SUNFLOWER COUNTY LIBRARY</t>
  </si>
  <si>
    <t>UNION COUNTY LIBRARY SYSTEM</t>
  </si>
  <si>
    <t>WAYNESBORO-WAYNE COUNTY LIBRARY SYSTEM</t>
  </si>
  <si>
    <t>YAZOO LIBRARY ASSOCIATION</t>
  </si>
  <si>
    <t>Group III - 40,001 to 60,000</t>
  </si>
  <si>
    <t>COLUMBUS-LOWNDES PUBLIC LIBRARY</t>
  </si>
  <si>
    <t>HANCOCK COUNTY LIBRARY</t>
  </si>
  <si>
    <t>LAMAR COUNTY LIBRARY SYSTEM</t>
  </si>
  <si>
    <t>LINCOLN-LAWRENCE-FRANKLIN REGIONAL LIBRARY</t>
  </si>
  <si>
    <t>65,000 +</t>
  </si>
  <si>
    <t>NATCHEZ ADAMS WILKINSON LIBRARY SERVICE</t>
  </si>
  <si>
    <t>PEARL RIVER COUNTY LIBRARY SYSTEM</t>
  </si>
  <si>
    <t>STARKVILLE-OKTIBBEHA COUNTY LIBRARY SYSTEM</t>
  </si>
  <si>
    <t>WARREN COUNTY-VICKSBURG PUBLIC LIBRARY</t>
  </si>
  <si>
    <t>WASHINGTON COUNTY LIBRARY</t>
  </si>
  <si>
    <t>Group IV - 60,001 to 80,000</t>
  </si>
  <si>
    <t>DIXIE REGIONAL LIBRARY SYSTEM</t>
  </si>
  <si>
    <t>LAUREL-JONES COUNTY LIBRARY</t>
  </si>
  <si>
    <t>MERIDIAN-LAUDERDALE COUNTY PUBLIC LIBRARY</t>
  </si>
  <si>
    <t>PIKE-AMITE-WALTHALL LIBRARY SYSTEM</t>
  </si>
  <si>
    <t>PINE FOREST REGIONAL LIBRARY</t>
  </si>
  <si>
    <t>THE LIBRARY OF HATTIESBURG, PETAL &amp; FORREST COUNTY</t>
  </si>
  <si>
    <t>TOMBIGBEE REGIONAL LIBRARY</t>
  </si>
  <si>
    <t>Group V - 80,001 to 125,000</t>
  </si>
  <si>
    <t>LEE-ITAWAMBA LIBRARY SYSTEM</t>
  </si>
  <si>
    <t>MADISON COUNTY LIBRARY SYSTEM</t>
  </si>
  <si>
    <t>MID-MISSISSIPPI REGIONAL LIBRARY</t>
  </si>
  <si>
    <t>NORTHEAST REGIONAL LIBRARY</t>
  </si>
  <si>
    <t>Group VI - 125,000+</t>
  </si>
  <si>
    <t>CENTRAL MISSISSIPPI REGIONAL LIBRARY</t>
  </si>
  <si>
    <t>FIRST REGIONAL LIBRARY</t>
  </si>
  <si>
    <t>HARRISON COUNTY LIBRARY SYSTEM</t>
  </si>
  <si>
    <t>JACKSON/HINDS LIBRARY SYSTEM</t>
  </si>
  <si>
    <t>JACKSON-GEORGE REGIONAL LIBRARY SYSTEM</t>
  </si>
  <si>
    <t>Independent</t>
  </si>
  <si>
    <t>BLACKMUR MEMORIAL LIBRARY</t>
  </si>
  <si>
    <t>LONG BEACH PUBLIC LIBRARY*</t>
  </si>
  <si>
    <t>Totals</t>
  </si>
  <si>
    <t>Note: U.S. Census Estimated Populations Released 3/09</t>
  </si>
  <si>
    <t>*Latest population estimate available: 2005</t>
  </si>
  <si>
    <t>City Income</t>
  </si>
  <si>
    <t>County Income</t>
  </si>
  <si>
    <t>Total Local Funds</t>
  </si>
  <si>
    <t>Local Per/Capita</t>
  </si>
  <si>
    <t>Federal Income</t>
  </si>
  <si>
    <t>Federal Per/Capita</t>
  </si>
  <si>
    <t>State Income</t>
  </si>
  <si>
    <t>State Per/Capita</t>
  </si>
  <si>
    <t>Other Income</t>
  </si>
  <si>
    <t>Other Per/Capita</t>
  </si>
  <si>
    <t>Total Income</t>
  </si>
  <si>
    <t>Total Per/Capita</t>
  </si>
  <si>
    <t>Capital Revenue</t>
  </si>
  <si>
    <t>LONG BEACH PUBLIC LIBRARY</t>
  </si>
  <si>
    <t>TOTALS</t>
  </si>
  <si>
    <t>Staffing Expenditures</t>
  </si>
  <si>
    <t>Materials Expenditures</t>
  </si>
  <si>
    <t>Other Expenditures</t>
  </si>
  <si>
    <t>Library Systems by Populations</t>
  </si>
  <si>
    <t>Salaries</t>
  </si>
  <si>
    <t>Benefits</t>
  </si>
  <si>
    <t>Percent</t>
  </si>
  <si>
    <t>Print</t>
  </si>
  <si>
    <t>Electronic</t>
  </si>
  <si>
    <t>Staff Traing</t>
  </si>
  <si>
    <t>Grand Total</t>
  </si>
  <si>
    <t>Capital Expenditures</t>
  </si>
  <si>
    <t>Group I - Under 20,000</t>
  </si>
  <si>
    <t>Group II - 20,001 - 40,000</t>
  </si>
  <si>
    <t>Formats</t>
  </si>
  <si>
    <t>Databases</t>
  </si>
  <si>
    <t>Subscriptions</t>
  </si>
  <si>
    <t xml:space="preserve"> Print</t>
  </si>
  <si>
    <t xml:space="preserve"> E- Books</t>
  </si>
  <si>
    <t>Audio</t>
  </si>
  <si>
    <t>Video</t>
  </si>
  <si>
    <t xml:space="preserve">Local </t>
  </si>
  <si>
    <t>State</t>
  </si>
  <si>
    <t xml:space="preserve">Print </t>
  </si>
  <si>
    <t>Other Materials</t>
  </si>
  <si>
    <t>Grand Total Materials</t>
  </si>
  <si>
    <t>Per Capita</t>
  </si>
  <si>
    <t>Materials Added</t>
  </si>
  <si>
    <t>Materials Withdrawn</t>
  </si>
  <si>
    <t>Children's Circulation</t>
  </si>
  <si>
    <t>Total Circulation</t>
  </si>
  <si>
    <t>Circulation Per/Capita</t>
  </si>
  <si>
    <t>Interlibrary Loans</t>
  </si>
  <si>
    <t>Reference</t>
  </si>
  <si>
    <t>Library Patrons</t>
  </si>
  <si>
    <t>Programming Events and Attendance</t>
  </si>
  <si>
    <t>Public Access</t>
  </si>
  <si>
    <t>Other Library Requests</t>
  </si>
  <si>
    <t>Items Provided</t>
  </si>
  <si>
    <t>Requests By Your Library</t>
  </si>
  <si>
    <t>Items Received</t>
  </si>
  <si>
    <t xml:space="preserve"> Questions</t>
  </si>
  <si>
    <t>Library Visits</t>
  </si>
  <si>
    <t>Library Visits Per/Capita</t>
  </si>
  <si>
    <t>Registered Patrons</t>
  </si>
  <si>
    <t xml:space="preserve"> Percentage Population Registered</t>
  </si>
  <si>
    <t>Number of Children's Programs</t>
  </si>
  <si>
    <t>Number of Programs at Library</t>
  </si>
  <si>
    <t>Number of Programs Outside Library</t>
  </si>
  <si>
    <t>Number of Public Internet Terminals</t>
  </si>
  <si>
    <t>Users Per Year</t>
  </si>
  <si>
    <t>Group Vi - 125,001+</t>
  </si>
  <si>
    <t>County</t>
  </si>
  <si>
    <t>*Millage from</t>
  </si>
  <si>
    <t xml:space="preserve"> County</t>
  </si>
  <si>
    <t>City</t>
  </si>
  <si>
    <t>Library System</t>
  </si>
  <si>
    <t>Funds</t>
  </si>
  <si>
    <t>Benton</t>
  </si>
  <si>
    <t>Yalobusha</t>
  </si>
  <si>
    <t>Water Valley</t>
  </si>
  <si>
    <t>Bolivar</t>
  </si>
  <si>
    <t>Cleveland</t>
  </si>
  <si>
    <t>Rosedale</t>
  </si>
  <si>
    <t>Shaw</t>
  </si>
  <si>
    <t>Shelby</t>
  </si>
  <si>
    <t>Coahoma</t>
  </si>
  <si>
    <t>Clarksdale</t>
  </si>
  <si>
    <t>Carroll</t>
  </si>
  <si>
    <t>Carrollton</t>
  </si>
  <si>
    <t>North Carrollton</t>
  </si>
  <si>
    <t>Vaiden</t>
  </si>
  <si>
    <t>CENTRAL MISSISSIPPI REGIONAL LIBRARY SYSTEM</t>
  </si>
  <si>
    <t>Rankin</t>
  </si>
  <si>
    <t>Pearl</t>
  </si>
  <si>
    <t>Brandon</t>
  </si>
  <si>
    <t>Puckett</t>
  </si>
  <si>
    <t>Pelahatchie</t>
  </si>
  <si>
    <t>Florence</t>
  </si>
  <si>
    <t>Richland</t>
  </si>
  <si>
    <t>Scott</t>
  </si>
  <si>
    <t>Forest</t>
  </si>
  <si>
    <t>Morton</t>
  </si>
  <si>
    <t>Lake</t>
  </si>
  <si>
    <t>Simpson</t>
  </si>
  <si>
    <t>Magee</t>
  </si>
  <si>
    <t>Mendenhall</t>
  </si>
  <si>
    <t>Smith</t>
  </si>
  <si>
    <t>Mize</t>
  </si>
  <si>
    <t>Polkville</t>
  </si>
  <si>
    <t>Raleigh</t>
  </si>
  <si>
    <t>Taylorsville</t>
  </si>
  <si>
    <t>Lowndes</t>
  </si>
  <si>
    <t>Columbus</t>
  </si>
  <si>
    <t>Copiah</t>
  </si>
  <si>
    <t>Hazlehurst</t>
  </si>
  <si>
    <t>Wesson</t>
  </si>
  <si>
    <t>Georgetown</t>
  </si>
  <si>
    <t>Crystal Springs</t>
  </si>
  <si>
    <t>Jefferson</t>
  </si>
  <si>
    <t>Fayette</t>
  </si>
  <si>
    <t>Pontotoc</t>
  </si>
  <si>
    <t>Calhoun</t>
  </si>
  <si>
    <t>Bruce</t>
  </si>
  <si>
    <t>Calhoun City</t>
  </si>
  <si>
    <t>Vardaman</t>
  </si>
  <si>
    <t>Chickasaw</t>
  </si>
  <si>
    <t>Lee</t>
  </si>
  <si>
    <t xml:space="preserve">Clarke </t>
  </si>
  <si>
    <t>Pachuta</t>
  </si>
  <si>
    <t>Stonewall</t>
  </si>
  <si>
    <t>Enterprise</t>
  </si>
  <si>
    <t>Quitman</t>
  </si>
  <si>
    <t xml:space="preserve">Jasper </t>
  </si>
  <si>
    <t>Bay Springs</t>
  </si>
  <si>
    <t>Heidelberg</t>
  </si>
  <si>
    <t>Grenada</t>
  </si>
  <si>
    <t>DeSoto</t>
  </si>
  <si>
    <t>Hernando</t>
  </si>
  <si>
    <t>Horn Lake</t>
  </si>
  <si>
    <t>Olive Branch</t>
  </si>
  <si>
    <t>Southaven</t>
  </si>
  <si>
    <t>Lafayette</t>
  </si>
  <si>
    <t>Oxford</t>
  </si>
  <si>
    <t>Panola</t>
  </si>
  <si>
    <t>Batesville</t>
  </si>
  <si>
    <t>Crenshaw</t>
  </si>
  <si>
    <t>Sardis</t>
  </si>
  <si>
    <t>Tate</t>
  </si>
  <si>
    <t>Coldwater</t>
  </si>
  <si>
    <t>Senatobia</t>
  </si>
  <si>
    <t>Tunica</t>
  </si>
  <si>
    <t>Leflore</t>
  </si>
  <si>
    <t>Greenwood</t>
  </si>
  <si>
    <t xml:space="preserve">Hancock </t>
  </si>
  <si>
    <t>Bay St. Louis</t>
  </si>
  <si>
    <t>Waveland</t>
  </si>
  <si>
    <t>Claiborne</t>
  </si>
  <si>
    <t>Port Gibson</t>
  </si>
  <si>
    <t>Harrison</t>
  </si>
  <si>
    <t>Gulfport</t>
  </si>
  <si>
    <t>Biloxi</t>
  </si>
  <si>
    <t>Pass Christian</t>
  </si>
  <si>
    <t>D'Iberville</t>
  </si>
  <si>
    <t>Humphreys</t>
  </si>
  <si>
    <t>Belzoni</t>
  </si>
  <si>
    <t>Isola</t>
  </si>
  <si>
    <t>Jackson</t>
  </si>
  <si>
    <t>Gautier</t>
  </si>
  <si>
    <t>Moss Point</t>
  </si>
  <si>
    <t>Ocean Springs</t>
  </si>
  <si>
    <t>Pascagoula</t>
  </si>
  <si>
    <t>George</t>
  </si>
  <si>
    <t>Hinds</t>
  </si>
  <si>
    <t>Kemper</t>
  </si>
  <si>
    <t>DeKalb</t>
  </si>
  <si>
    <t>Scooba</t>
  </si>
  <si>
    <t>Newton</t>
  </si>
  <si>
    <t>Decatur</t>
  </si>
  <si>
    <t>Union</t>
  </si>
  <si>
    <t>Lamar</t>
  </si>
  <si>
    <t>Jones</t>
  </si>
  <si>
    <t>Laurel</t>
  </si>
  <si>
    <t>Ellisville</t>
  </si>
  <si>
    <t>Tupelo</t>
  </si>
  <si>
    <t>Itawamba</t>
  </si>
  <si>
    <t>Fulton</t>
  </si>
  <si>
    <t>Lincoln</t>
  </si>
  <si>
    <t>Brookhaven</t>
  </si>
  <si>
    <t>Lawrence</t>
  </si>
  <si>
    <t>Franklin</t>
  </si>
  <si>
    <t>Meadville</t>
  </si>
  <si>
    <t>Long Beach</t>
  </si>
  <si>
    <t>Madison</t>
  </si>
  <si>
    <t>Flora</t>
  </si>
  <si>
    <t>Ridgeland</t>
  </si>
  <si>
    <t>Marks</t>
  </si>
  <si>
    <t>Marshall</t>
  </si>
  <si>
    <t>Holly Springs</t>
  </si>
  <si>
    <t>Meridian</t>
  </si>
  <si>
    <t>Attala</t>
  </si>
  <si>
    <t>Kosciusko</t>
  </si>
  <si>
    <t>Holmes</t>
  </si>
  <si>
    <t>Durant</t>
  </si>
  <si>
    <t>Goodman</t>
  </si>
  <si>
    <t>Lexington</t>
  </si>
  <si>
    <t>Pickens</t>
  </si>
  <si>
    <t>Tchula</t>
  </si>
  <si>
    <t>West</t>
  </si>
  <si>
    <t>Leake</t>
  </si>
  <si>
    <t>Carthage</t>
  </si>
  <si>
    <t>Walnut Grove</t>
  </si>
  <si>
    <t>Montgomery</t>
  </si>
  <si>
    <t>Duck Hill</t>
  </si>
  <si>
    <t>Kilmichael</t>
  </si>
  <si>
    <t>Winona</t>
  </si>
  <si>
    <t>Winston</t>
  </si>
  <si>
    <t>Louisville</t>
  </si>
  <si>
    <t>Adams</t>
  </si>
  <si>
    <t>Natchez</t>
  </si>
  <si>
    <t>Wilkinson</t>
  </si>
  <si>
    <t>Neshoba</t>
  </si>
  <si>
    <t>Philadelphia</t>
  </si>
  <si>
    <t>Alcorn</t>
  </si>
  <si>
    <t>Prentiss</t>
  </si>
  <si>
    <t>Tishomingo</t>
  </si>
  <si>
    <t>Tippah</t>
  </si>
  <si>
    <t>Noxubee</t>
  </si>
  <si>
    <t>Macon</t>
  </si>
  <si>
    <t>Pearl River</t>
  </si>
  <si>
    <t>Picayune</t>
  </si>
  <si>
    <t>Poplarville</t>
  </si>
  <si>
    <t>Pike</t>
  </si>
  <si>
    <t>McComb</t>
  </si>
  <si>
    <t>Amite</t>
  </si>
  <si>
    <t>Gloster</t>
  </si>
  <si>
    <t>Walthall</t>
  </si>
  <si>
    <t>Tylertown</t>
  </si>
  <si>
    <t>Perry</t>
  </si>
  <si>
    <t>Richton</t>
  </si>
  <si>
    <t>Covington</t>
  </si>
  <si>
    <t>Collins</t>
  </si>
  <si>
    <t>Greene</t>
  </si>
  <si>
    <t>Stone</t>
  </si>
  <si>
    <t>Wiggins</t>
  </si>
  <si>
    <t>Sharkey</t>
  </si>
  <si>
    <t>Rolling Fork</t>
  </si>
  <si>
    <t xml:space="preserve">Issaquena </t>
  </si>
  <si>
    <t>Marion</t>
  </si>
  <si>
    <t>Columbia</t>
  </si>
  <si>
    <t>Jefferson Davis</t>
  </si>
  <si>
    <t>Bassfield</t>
  </si>
  <si>
    <t>Oktibbeha</t>
  </si>
  <si>
    <t>Starkville</t>
  </si>
  <si>
    <t>Maben</t>
  </si>
  <si>
    <t>Sturgis</t>
  </si>
  <si>
    <t>Sunflower</t>
  </si>
  <si>
    <t>Indianola</t>
  </si>
  <si>
    <t>Inverness</t>
  </si>
  <si>
    <t>Moorhead</t>
  </si>
  <si>
    <t>Ruleville</t>
  </si>
  <si>
    <t>Drew</t>
  </si>
  <si>
    <t>Tallahatchie</t>
  </si>
  <si>
    <t>Charleston</t>
  </si>
  <si>
    <t>Tutwiler</t>
  </si>
  <si>
    <t>THE LIBRARY OF HATTIESBURG, PETAL &amp; FORREST C</t>
  </si>
  <si>
    <t>Forrest</t>
  </si>
  <si>
    <t>Hattiesburg</t>
  </si>
  <si>
    <t>Petal</t>
  </si>
  <si>
    <t>Choctaw</t>
  </si>
  <si>
    <t>Clay</t>
  </si>
  <si>
    <t>Monroe</t>
  </si>
  <si>
    <t>Nettleton</t>
  </si>
  <si>
    <t>Webster</t>
  </si>
  <si>
    <t>New Albany</t>
  </si>
  <si>
    <t>Warren</t>
  </si>
  <si>
    <t>Washington</t>
  </si>
  <si>
    <t>Greenviille</t>
  </si>
  <si>
    <t xml:space="preserve">Wayne </t>
  </si>
  <si>
    <t>Waynesboro</t>
  </si>
  <si>
    <t xml:space="preserve">Yalobusha </t>
  </si>
  <si>
    <t>Coffeeville</t>
  </si>
  <si>
    <t>Oakland</t>
  </si>
  <si>
    <t>Yazoo</t>
  </si>
  <si>
    <t>Yazoo City</t>
  </si>
  <si>
    <t>Ad Valorem Percentage Received by Library System</t>
  </si>
  <si>
    <t>Average Ad Valorem Per System</t>
  </si>
  <si>
    <t>Lauderdale</t>
  </si>
  <si>
    <t>Pearl River County</t>
  </si>
  <si>
    <t>Wayne County</t>
  </si>
  <si>
    <t>Yalobusha County</t>
  </si>
  <si>
    <t>* U.S. Census Estimated Populations Released 3/09</t>
  </si>
  <si>
    <t>**Ad Valorem Assessment, excluding Section 27-39-329 and School Tax</t>
  </si>
  <si>
    <t>Branch and City</t>
  </si>
  <si>
    <t>Noxubee County Library</t>
  </si>
  <si>
    <t>Brooksville Public Library</t>
  </si>
  <si>
    <t>Vista J. Daniel Memorial Library - Shuqualak</t>
  </si>
  <si>
    <t>Bolivar County Library</t>
  </si>
  <si>
    <t>Mound Bayou Public Library</t>
  </si>
  <si>
    <t>Pine Forest Regional Library</t>
  </si>
  <si>
    <t>McLain Public Library</t>
  </si>
  <si>
    <t>Marks-Quitman County Library</t>
  </si>
  <si>
    <t>Sledge Public Library</t>
  </si>
  <si>
    <t>Columbus-Lowndes Public Library</t>
  </si>
  <si>
    <t>Artesia Public Library</t>
  </si>
  <si>
    <t>Field Memorial Library - Shaw</t>
  </si>
  <si>
    <t>Crawford Public Library</t>
  </si>
  <si>
    <t>Pike-Amite-Walthall Library System</t>
  </si>
  <si>
    <t>Crosby Public Library</t>
  </si>
  <si>
    <t>Benoit Public Library</t>
  </si>
  <si>
    <t>Thelma Rayner Memorial Library - Merigold</t>
  </si>
  <si>
    <t>Northeast Regional Library</t>
  </si>
  <si>
    <t>Marietta Library</t>
  </si>
  <si>
    <t>New Augusta Public Library</t>
  </si>
  <si>
    <t>Humphreys County Library System</t>
  </si>
  <si>
    <t>Isola Public Library</t>
  </si>
  <si>
    <t>Sunflower County Library</t>
  </si>
  <si>
    <t>Kathy June Sherrif Public Library - Moorhead</t>
  </si>
  <si>
    <t>Jackson/Hinds Library System</t>
  </si>
  <si>
    <t>Lois A. Flagg Library - Edwards</t>
  </si>
  <si>
    <t>State Line Public Library</t>
  </si>
  <si>
    <t>Dixe Regional Library System</t>
  </si>
  <si>
    <t>Houlka Public Library</t>
  </si>
  <si>
    <t>Marshall County Library</t>
  </si>
  <si>
    <t>Potts Camp Library</t>
  </si>
  <si>
    <t>Jane Blain Brewer Memorial Library - Mt. Olive</t>
  </si>
  <si>
    <t>Tombigbee Regional Library</t>
  </si>
  <si>
    <t>Weir Public Library</t>
  </si>
  <si>
    <t>Dr. Robert T. Hollingsworth Library - Shelby</t>
  </si>
  <si>
    <t>Lincoln-Lawrence-Franklin Regional Library</t>
  </si>
  <si>
    <t>Bude Public Library</t>
  </si>
  <si>
    <t>Central Mississippi Regional Library</t>
  </si>
  <si>
    <t>R. T. Prince Memorial Library - Mize</t>
  </si>
  <si>
    <t>Copiah-Jefferson Regional Library</t>
  </si>
  <si>
    <t>Jefferson County Library - Fayette</t>
  </si>
  <si>
    <t>Ruth B French Library -Byhalia</t>
  </si>
  <si>
    <t>Sherman Public Library</t>
  </si>
  <si>
    <t>Kemper-Newton Regional Library</t>
  </si>
  <si>
    <t>Scooba Public Library</t>
  </si>
  <si>
    <t>Natchez Adams Wilkinson Library Service</t>
  </si>
  <si>
    <t>Woodville Public Libary</t>
  </si>
  <si>
    <t>Rosedale Public Library</t>
  </si>
  <si>
    <t>Blue Mountain Library</t>
  </si>
  <si>
    <t>East Mississippi Regional Library</t>
  </si>
  <si>
    <t>Pachuta Public Library</t>
  </si>
  <si>
    <t>Mid-Mississippi Regional Library</t>
  </si>
  <si>
    <t>Tchula Public Library</t>
  </si>
  <si>
    <t>William Estes Powell Memorial Library - Beaumont</t>
  </si>
  <si>
    <t>Osyka Public Library</t>
  </si>
  <si>
    <t>Edmondson Memorial Library - Vardaman</t>
  </si>
  <si>
    <t>Goodman Public Library</t>
  </si>
  <si>
    <t>Robert W. Windom, Jr. Public Library - Georgetown</t>
  </si>
  <si>
    <t>Mathiston Public Library</t>
  </si>
  <si>
    <t>Tallahatchie County Library</t>
  </si>
  <si>
    <t>Tutwiler Public Library</t>
  </si>
  <si>
    <t>Lake Public Library</t>
  </si>
  <si>
    <t>Washington County Library</t>
  </si>
  <si>
    <t>Torrey Wood Memorial Library - Hollandale</t>
  </si>
  <si>
    <t>Inverness Public Library</t>
  </si>
  <si>
    <t>Dorothy J. Lowe Memorial Library - Nettleton</t>
  </si>
  <si>
    <t>West Public Library</t>
  </si>
  <si>
    <t>Kevin Poole Van Cleave Memorial Library - Centreville</t>
  </si>
  <si>
    <t>Polkville Public Library</t>
  </si>
  <si>
    <t>Annie T. Jeffers Library - Bolton</t>
  </si>
  <si>
    <t>Yalobusha County Library</t>
  </si>
  <si>
    <t>Oakland Public Library</t>
  </si>
  <si>
    <t>Pickens Public Library</t>
  </si>
  <si>
    <t>Leakesville Public Library</t>
  </si>
  <si>
    <t>Kilmichael Public Library</t>
  </si>
  <si>
    <t>Decatur Public Library</t>
  </si>
  <si>
    <t>Arcola Library</t>
  </si>
  <si>
    <t>Longie Dale Hamilton Memorial Library - Wesson</t>
  </si>
  <si>
    <t>Gloster Public Library</t>
  </si>
  <si>
    <t>Starkville-Oktibbeha County Library System</t>
  </si>
  <si>
    <t>Sturgis Public Library</t>
  </si>
  <si>
    <t>Sebastopol Public Library</t>
  </si>
  <si>
    <t>Mary Weems Parker Memorial Library - Heidleberg</t>
  </si>
  <si>
    <t>Benton County Library</t>
  </si>
  <si>
    <t>Hickory Flat Public Library</t>
  </si>
  <si>
    <t>Horace Stansel Library - Ruleville</t>
  </si>
  <si>
    <t>New Hebron Public Library</t>
  </si>
  <si>
    <t>Robert M. Bond Memorial Library HQ - Ashland</t>
  </si>
  <si>
    <t>Richton Public Library - HQ</t>
  </si>
  <si>
    <t>Webster County Public Library - Eupora</t>
  </si>
  <si>
    <t>Duck Hill Public Library</t>
  </si>
  <si>
    <t>Evelyn T. Majure Library - Utica</t>
  </si>
  <si>
    <t>Caledonia Public Library</t>
  </si>
  <si>
    <t>Choctaw County Public Library - Ackerman</t>
  </si>
  <si>
    <t>Marks-Quitman County Library HQ</t>
  </si>
  <si>
    <t>DeKalb Public Library</t>
  </si>
  <si>
    <t>Union County Library System</t>
  </si>
  <si>
    <t>Nance-McNeely Memorial Library - Myrtle</t>
  </si>
  <si>
    <t>Ada Sessions Fant Memorial Library HQ - Macon</t>
  </si>
  <si>
    <t>First Regional Library</t>
  </si>
  <si>
    <t>Sam Lapidus Memorial Public Library - Crenshaw</t>
  </si>
  <si>
    <t>Conner Graham Memorial Library - Seminary</t>
  </si>
  <si>
    <t>Carroll County Public Library</t>
  </si>
  <si>
    <t>Vaiden Public Library</t>
  </si>
  <si>
    <t>Laurel-Jones County Library</t>
  </si>
  <si>
    <t>Ellisville Public Library</t>
  </si>
  <si>
    <t>Maben Public Library</t>
  </si>
  <si>
    <t>Blackmur Memorial Library</t>
  </si>
  <si>
    <t>Blackmur Memorial Library HQ - Water Valley</t>
  </si>
  <si>
    <t>Puckett Public Library</t>
  </si>
  <si>
    <t>Drew Public Library</t>
  </si>
  <si>
    <t>R.E. Blackwell Memorial Library - Collins</t>
  </si>
  <si>
    <t>Liberty Public Library</t>
  </si>
  <si>
    <t>George W. Covington Memorial Library HQ - Hazlehurst</t>
  </si>
  <si>
    <t>Coffeeville Public Library</t>
  </si>
  <si>
    <t>Enterprise Public Library</t>
  </si>
  <si>
    <t>Magnolia Public Library</t>
  </si>
  <si>
    <t>Walnut Library</t>
  </si>
  <si>
    <t>South Mississippi Regional Library</t>
  </si>
  <si>
    <t>Dr. Frank L. Leggett Public Library - Bassfield</t>
  </si>
  <si>
    <t>Calhoun City Library</t>
  </si>
  <si>
    <t>Ella Bess Austin Library - Terry</t>
  </si>
  <si>
    <t>Stone County Library - Wiggins</t>
  </si>
  <si>
    <t>Union Public Library HQ</t>
  </si>
  <si>
    <t>Pelahatchie  Public Library</t>
  </si>
  <si>
    <t>Charleston Public Library</t>
  </si>
  <si>
    <t>Jessie J. Edwards Public Library - Coldwater</t>
  </si>
  <si>
    <t>Rienzi Library</t>
  </si>
  <si>
    <t>J. Elliott McMullan Library - Newton</t>
  </si>
  <si>
    <t>Margaret McRae Memorial Library - Tishomingo</t>
  </si>
  <si>
    <t>Lexington Public Library</t>
  </si>
  <si>
    <t>Madison County Library System</t>
  </si>
  <si>
    <t>Flora Public Library</t>
  </si>
  <si>
    <t>Emily Jones Pointer Public Library - Como</t>
  </si>
  <si>
    <t>Anne Spencer Cox Library - Baldwyn</t>
  </si>
  <si>
    <t>Prentiss Public Library</t>
  </si>
  <si>
    <t>Houston Carnegie Library</t>
  </si>
  <si>
    <t>Durant Public Library</t>
  </si>
  <si>
    <t>Belmont Library</t>
  </si>
  <si>
    <t>Bay Springs Municipal Library</t>
  </si>
  <si>
    <t>Marshall County Library HQ - Holly Springs</t>
  </si>
  <si>
    <t>Lamar County Library System</t>
  </si>
  <si>
    <t>Lumberton Public Library</t>
  </si>
  <si>
    <t>Evon A. Ford Public Library - Taylorsville</t>
  </si>
  <si>
    <t>Leland Library</t>
  </si>
  <si>
    <t>Raymond Library</t>
  </si>
  <si>
    <t>Humphreys County Library - Belzoni</t>
  </si>
  <si>
    <t>Jesse Yancy Memorial Library - Bruce</t>
  </si>
  <si>
    <t>Carrollton - North Carrollton Public Library HQ</t>
  </si>
  <si>
    <t>Okolona Carnegie Library</t>
  </si>
  <si>
    <t>Morton Public Library</t>
  </si>
  <si>
    <t>Floyd J. Robinson Memorial Library - Raleigh</t>
  </si>
  <si>
    <t>Quitman Public Library</t>
  </si>
  <si>
    <t>Burnsville Library</t>
  </si>
  <si>
    <t>Sharkey-Issaquena County Library</t>
  </si>
  <si>
    <t>Sharkey-Issaquena County Library HQ</t>
  </si>
  <si>
    <t>Walthall County Library - Tylertown</t>
  </si>
  <si>
    <t>Franklin County Public Library - Meadville</t>
  </si>
  <si>
    <t>Evans Memorial Library - Aberdeen</t>
  </si>
  <si>
    <t>L.R. Boyer Memorial Library - Sumrall</t>
  </si>
  <si>
    <t>Yazoo Library Association</t>
  </si>
  <si>
    <t>B.S. Ricks Memorial Library - Yazoo City</t>
  </si>
  <si>
    <t>Lee-Itawamba Library System</t>
  </si>
  <si>
    <t>Itawamba County Pratt Memorial Library - Fulton</t>
  </si>
  <si>
    <t>Neshoba County Public Library</t>
  </si>
  <si>
    <t>Neshoba County Public Library HQ - Philadelphia</t>
  </si>
  <si>
    <t>Sardis Public Library</t>
  </si>
  <si>
    <t>Harriett Person Memorial Library</t>
  </si>
  <si>
    <t>Harriette Person Memorial Library HQ - Port Gibson</t>
  </si>
  <si>
    <t>Bryan Public Library HQ - West Point</t>
  </si>
  <si>
    <t>Ripley Library</t>
  </si>
  <si>
    <t>Robinson-Carpenter Memorial Library HQ - Cleveland</t>
  </si>
  <si>
    <t>Mendenhall Public Library</t>
  </si>
  <si>
    <t>Lawrence County Public Library - Monticello</t>
  </si>
  <si>
    <t>Harrison County Library System</t>
  </si>
  <si>
    <t>Pass Christian Library (Temporary Facility)</t>
  </si>
  <si>
    <t>Purvis Public Library HQ</t>
  </si>
  <si>
    <t>Florence Public Library</t>
  </si>
  <si>
    <t>Gulfport Temporary Library</t>
  </si>
  <si>
    <t>J.T. Biggs, Jr. Memorial Library - Crystal Springs</t>
  </si>
  <si>
    <t>Robert C. Irwin Public Library - Tunica</t>
  </si>
  <si>
    <t>Walls Public Library</t>
  </si>
  <si>
    <t>Forest Public Library</t>
  </si>
  <si>
    <t>Winona-Montgomery County Library</t>
  </si>
  <si>
    <t>Amory Municipal Library</t>
  </si>
  <si>
    <t>Carthage-Leake County Library</t>
  </si>
  <si>
    <t>Madison County-Canton Public Library HQ</t>
  </si>
  <si>
    <t>Elizabeth Jones Library</t>
  </si>
  <si>
    <t>Elizabeth Jones Library HQ - Grenada</t>
  </si>
  <si>
    <t>Magee Public Library</t>
  </si>
  <si>
    <t>Columbia Marion County Library</t>
  </si>
  <si>
    <t>Henry M Seymour Library HQ - Indianola</t>
  </si>
  <si>
    <t>Greenwood-Leflore Public Library</t>
  </si>
  <si>
    <t>Pontotoc County Library HQ - Pontotoc</t>
  </si>
  <si>
    <t>William Alexander Percy Memorial Library HQ - Greenville</t>
  </si>
  <si>
    <t>Waynesboro-Wayne County Library</t>
  </si>
  <si>
    <t>Judge George W Armstrong Library  HQ - Natchez</t>
  </si>
  <si>
    <t>D'Iberville Library</t>
  </si>
  <si>
    <t>Carnegie Public Library of Clarksdale and Cohaoma County</t>
  </si>
  <si>
    <t>Carnegie Public Library  HQ - Clarksdale</t>
  </si>
  <si>
    <t>Eudora Welty Library HQ - Jackson</t>
  </si>
  <si>
    <t>George E. Allen Library - Booneville</t>
  </si>
  <si>
    <t>The Library of Hattiesburg, Petal &amp; Forrest County</t>
  </si>
  <si>
    <t>Petal Public Library</t>
  </si>
  <si>
    <t>West Biloxi Library</t>
  </si>
  <si>
    <t>Winston County Library - Louisville</t>
  </si>
  <si>
    <t>Pearl River County Library System</t>
  </si>
  <si>
    <t>Poplarville Public Library</t>
  </si>
  <si>
    <t>Iuka Library</t>
  </si>
  <si>
    <t>M.R. Dye Public library - Horn Lake</t>
  </si>
  <si>
    <t>Jackson-George Regional Library System</t>
  </si>
  <si>
    <t>Ina Thompson Moss Point Library</t>
  </si>
  <si>
    <t>Kathleen McIlwain Public Library of Gautier</t>
  </si>
  <si>
    <t>Attala County Library  HQ - Kosciusko</t>
  </si>
  <si>
    <t>Jennie Stephens Smith Library HQ - New Albany</t>
  </si>
  <si>
    <t>McComb Public Library</t>
  </si>
  <si>
    <t>Columbus Public Library</t>
  </si>
  <si>
    <t>Lincoln-Lawrence-Franklin Regional HQ - Brookhaven</t>
  </si>
  <si>
    <t>Senatobia Public Library</t>
  </si>
  <si>
    <t>Elsie E. Jurgens Memorial Library - Ridgeland</t>
  </si>
  <si>
    <t>Richland Public Library</t>
  </si>
  <si>
    <t>Pearl Public Library</t>
  </si>
  <si>
    <t>Corinth Public Library HQ</t>
  </si>
  <si>
    <t>Hancock County Library</t>
  </si>
  <si>
    <t>Bay St. Louis-Hancock County Library</t>
  </si>
  <si>
    <t>Lucedale-George County Public Library</t>
  </si>
  <si>
    <t>Starkville Public Library</t>
  </si>
  <si>
    <t>Brandon Public Library</t>
  </si>
  <si>
    <t>A.E. Wood Memorial Library - Clinton</t>
  </si>
  <si>
    <t>Pascagoula Public Library</t>
  </si>
  <si>
    <t>Batesville Public Library</t>
  </si>
  <si>
    <t>Rebecca Baine Rigby Library - Madison</t>
  </si>
  <si>
    <t>Meridian-Lauderdale County Public Library</t>
  </si>
  <si>
    <t>Laurel-Jones County Library HQ</t>
  </si>
  <si>
    <t xml:space="preserve">Hernando Public Library </t>
  </si>
  <si>
    <t>Margaret Reed Crosby Memorial Library HQ - Picayune</t>
  </si>
  <si>
    <t>G. Chastain Flynt Memorial Library - Flowood</t>
  </si>
  <si>
    <t>Ocean Springs Municipal Library</t>
  </si>
  <si>
    <t>Lee County Library HQ  - Tupelo</t>
  </si>
  <si>
    <t>M. R. Davis Public Library - Southaven</t>
  </si>
  <si>
    <t>Lafayette County &amp; Oxford Public Library</t>
  </si>
  <si>
    <t>B.J. Chain Public Library - Olive Branch</t>
  </si>
  <si>
    <t>Warren County-Vicksburg Public Library</t>
  </si>
  <si>
    <t>Hattiesburg Public Library</t>
  </si>
  <si>
    <t>Conway Hall Library - Runnelstown</t>
  </si>
  <si>
    <t>Alpha Center Library</t>
  </si>
  <si>
    <t>Jodie E Wilson Branch Libray - Greenwood</t>
  </si>
  <si>
    <t>Stonewall Public Library</t>
  </si>
  <si>
    <t>Chalybeate Library</t>
  </si>
  <si>
    <t>Fannie Lou Hamer Library - Jackson</t>
  </si>
  <si>
    <t>Pearlington Temporary Library</t>
  </si>
  <si>
    <t>Hamilton Public Library</t>
  </si>
  <si>
    <t>Glen Allan Library</t>
  </si>
  <si>
    <t>Wren Public Library</t>
  </si>
  <si>
    <t>Progress Public Library</t>
  </si>
  <si>
    <t>William &amp; Dolores Mauldin Library - McHenry</t>
  </si>
  <si>
    <t>Harrisville Public Library</t>
  </si>
  <si>
    <t>Paul E. Griffin Library - Camden</t>
  </si>
  <si>
    <t>Saucier Children's Library</t>
  </si>
  <si>
    <t>Avon Public LIbrary</t>
  </si>
  <si>
    <t>Waveland Temporary Library</t>
  </si>
  <si>
    <t>R.G. Bolden/Anna Bell Moore Library - Jackson</t>
  </si>
  <si>
    <t>Medgar Evers Library - Jackson</t>
  </si>
  <si>
    <t>Margaret Walker Alexander Library - Jackson</t>
  </si>
  <si>
    <t>Lee County Bookmobile</t>
  </si>
  <si>
    <t>East Biloxi Temporary Library</t>
  </si>
  <si>
    <t>Northside Library - Jackson</t>
  </si>
  <si>
    <t>Woolmarket Temporary Library</t>
  </si>
  <si>
    <t>Northwest Point Reservoir Library</t>
  </si>
  <si>
    <t>Sandhill Public Library</t>
  </si>
  <si>
    <t>Richard Wright Library - Jackson</t>
  </si>
  <si>
    <t>Beverly J. Brown Library - Jackson</t>
  </si>
  <si>
    <t>Long Beach Public Library</t>
  </si>
  <si>
    <t>Oak Grove Public Library</t>
  </si>
  <si>
    <t>Kiln Public Library</t>
  </si>
  <si>
    <t>Margaret Sherry Memorial Library - Biloxi (Pops Ferry)</t>
  </si>
  <si>
    <t>Orange Grove Library</t>
  </si>
  <si>
    <t>Vancleave Public Library</t>
  </si>
  <si>
    <t>Willie Morris Library - Jackson</t>
  </si>
  <si>
    <t>East Central Public Library - Hurley</t>
  </si>
  <si>
    <t>St. Martin Public Library</t>
  </si>
  <si>
    <t>Populations are according to the U.S. 2008 Estimated Census for incorporated towns and cities and sorted lowest to highest.  Towns, not incorporated and smaller branches within a larger city, are assigned no population.</t>
  </si>
  <si>
    <t>Number of YA Programs</t>
  </si>
  <si>
    <t>Total Attendance at  Programs at Library</t>
  </si>
  <si>
    <t>Total Attendance at Children's Programs</t>
  </si>
  <si>
    <t>Total Attendance at YA Programs</t>
  </si>
  <si>
    <t>Total Attendance at Programs Outside Library</t>
  </si>
  <si>
    <t>**Ad Valorem        Assessment     FY2009</t>
  </si>
  <si>
    <t>*2009 County Population</t>
  </si>
  <si>
    <t>FY2009 Funding Received from County By Library System</t>
  </si>
  <si>
    <t>Sebastopol</t>
  </si>
  <si>
    <t>Como</t>
  </si>
  <si>
    <t>Bude</t>
  </si>
  <si>
    <t>Local Funds</t>
  </si>
  <si>
    <t>Alfred Rankin Library</t>
  </si>
  <si>
    <t xml:space="preserve"> </t>
  </si>
  <si>
    <t>N/A</t>
  </si>
  <si>
    <t>Hours Open</t>
  </si>
  <si>
    <t>Circulation 2009</t>
  </si>
  <si>
    <t>Circulation 2008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</si>
</sst>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164" formatCode="0.0"/>
    <numFmt numFmtId="165" formatCode="&quot;$&quot;#,##0"/>
    <numFmt numFmtId="166" formatCode="&quot;$&quot;#,##0.00"/>
    <numFmt numFmtId="167" formatCode="&quot;$&quot;0"/>
    <numFmt numFmtId="168" formatCode="0.000"/>
    <numFmt numFmtId="169" formatCode="0.0000%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" fontId="1" fillId="0" borderId="0" xfId="0" applyNumberFormat="1" applyFont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3" fontId="0" fillId="2" borderId="0" xfId="0" applyNumberFormat="1" applyFill="1"/>
    <xf numFmtId="0" fontId="2" fillId="0" borderId="0" xfId="0" applyFont="1"/>
    <xf numFmtId="4" fontId="0" fillId="0" borderId="0" xfId="0" applyNumberFormat="1"/>
    <xf numFmtId="0" fontId="1" fillId="2" borderId="0" xfId="0" applyFont="1" applyFill="1"/>
    <xf numFmtId="1" fontId="1" fillId="2" borderId="0" xfId="0" applyNumberFormat="1" applyFont="1" applyFill="1"/>
    <xf numFmtId="0" fontId="3" fillId="0" borderId="0" xfId="0" applyFont="1"/>
    <xf numFmtId="165" fontId="1" fillId="0" borderId="0" xfId="0" applyNumberFormat="1" applyFont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5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/>
    <xf numFmtId="9" fontId="0" fillId="0" borderId="0" xfId="0" applyNumberForma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9" fontId="1" fillId="0" borderId="0" xfId="0" applyNumberFormat="1" applyFont="1"/>
    <xf numFmtId="167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0" fillId="0" borderId="0" xfId="0" applyNumberFormat="1"/>
    <xf numFmtId="0" fontId="1" fillId="0" borderId="1" xfId="0" applyFont="1" applyBorder="1"/>
    <xf numFmtId="3" fontId="1" fillId="0" borderId="2" xfId="0" applyNumberFormat="1" applyFont="1" applyBorder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3" fontId="0" fillId="0" borderId="2" xfId="0" applyNumberFormat="1" applyBorder="1"/>
    <xf numFmtId="3" fontId="0" fillId="0" borderId="3" xfId="0" applyNumberFormat="1" applyBorder="1"/>
    <xf numFmtId="0" fontId="0" fillId="0" borderId="3" xfId="0" applyBorder="1"/>
    <xf numFmtId="9" fontId="0" fillId="0" borderId="0" xfId="0" applyNumberForma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0" fillId="0" borderId="4" xfId="0" applyBorder="1"/>
    <xf numFmtId="1" fontId="0" fillId="0" borderId="4" xfId="0" applyNumberFormat="1" applyBorder="1"/>
    <xf numFmtId="0" fontId="2" fillId="0" borderId="4" xfId="0" applyFont="1" applyBorder="1"/>
    <xf numFmtId="0" fontId="0" fillId="0" borderId="5" xfId="0" applyBorder="1"/>
    <xf numFmtId="1" fontId="0" fillId="0" borderId="5" xfId="0" applyNumberFormat="1" applyBorder="1"/>
    <xf numFmtId="0" fontId="0" fillId="0" borderId="6" xfId="0" applyBorder="1"/>
    <xf numFmtId="1" fontId="0" fillId="0" borderId="6" xfId="0" applyNumberFormat="1" applyBorder="1"/>
    <xf numFmtId="0" fontId="2" fillId="0" borderId="5" xfId="0" applyFont="1" applyBorder="1"/>
    <xf numFmtId="6" fontId="0" fillId="0" borderId="0" xfId="0" applyNumberFormat="1"/>
    <xf numFmtId="0" fontId="0" fillId="0" borderId="7" xfId="0" applyBorder="1"/>
    <xf numFmtId="1" fontId="0" fillId="0" borderId="7" xfId="0" applyNumberFormat="1" applyBorder="1"/>
    <xf numFmtId="165" fontId="0" fillId="0" borderId="7" xfId="0" applyNumberFormat="1" applyBorder="1"/>
    <xf numFmtId="0" fontId="0" fillId="0" borderId="8" xfId="0" applyBorder="1"/>
    <xf numFmtId="1" fontId="0" fillId="0" borderId="8" xfId="0" applyNumberFormat="1" applyBorder="1"/>
    <xf numFmtId="6" fontId="0" fillId="0" borderId="8" xfId="0" applyNumberFormat="1" applyBorder="1"/>
    <xf numFmtId="165" fontId="0" fillId="0" borderId="8" xfId="0" applyNumberFormat="1" applyBorder="1"/>
    <xf numFmtId="0" fontId="2" fillId="0" borderId="8" xfId="0" applyFont="1" applyBorder="1"/>
    <xf numFmtId="0" fontId="0" fillId="0" borderId="0" xfId="0" applyAlignment="1">
      <alignment horizontal="right"/>
    </xf>
    <xf numFmtId="3" fontId="0" fillId="0" borderId="8" xfId="0" applyNumberFormat="1" applyBorder="1"/>
    <xf numFmtId="0" fontId="0" fillId="0" borderId="8" xfId="0" applyBorder="1" applyAlignment="1">
      <alignment horizontal="right"/>
    </xf>
    <xf numFmtId="167" fontId="0" fillId="0" borderId="8" xfId="0" applyNumberFormat="1" applyBorder="1"/>
    <xf numFmtId="0" fontId="0" fillId="0" borderId="5" xfId="0" applyBorder="1" applyAlignment="1">
      <alignment horizontal="right"/>
    </xf>
    <xf numFmtId="1" fontId="1" fillId="0" borderId="0" xfId="0" applyNumberFormat="1" applyFont="1"/>
    <xf numFmtId="6" fontId="1" fillId="0" borderId="0" xfId="0" applyNumberFormat="1" applyFont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0" fontId="0" fillId="0" borderId="7" xfId="0" applyBorder="1" applyAlignment="1">
      <alignment horizontal="right"/>
    </xf>
    <xf numFmtId="3" fontId="0" fillId="0" borderId="7" xfId="0" applyNumberFormat="1" applyBorder="1"/>
    <xf numFmtId="169" fontId="0" fillId="0" borderId="7" xfId="0" applyNumberFormat="1" applyBorder="1"/>
    <xf numFmtId="0" fontId="2" fillId="0" borderId="8" xfId="0" applyFont="1" applyBorder="1" applyAlignment="1">
      <alignment horizontal="right"/>
    </xf>
    <xf numFmtId="169" fontId="0" fillId="0" borderId="8" xfId="0" applyNumberFormat="1" applyBorder="1"/>
    <xf numFmtId="169" fontId="0" fillId="0" borderId="0" xfId="0" applyNumberFormat="1"/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7" xfId="0" applyFont="1" applyBorder="1"/>
    <xf numFmtId="1" fontId="0" fillId="0" borderId="0" xfId="0" applyNumberFormat="1" applyAlignment="1">
      <alignment horizontal="right"/>
    </xf>
    <xf numFmtId="0" fontId="1" fillId="0" borderId="0" xfId="0" applyFont="1" applyBorder="1"/>
    <xf numFmtId="165" fontId="1" fillId="0" borderId="0" xfId="0" applyNumberFormat="1" applyFont="1" applyBorder="1" applyAlignment="1">
      <alignment horizontal="right" wrapText="1"/>
    </xf>
    <xf numFmtId="169" fontId="1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" fontId="0" fillId="0" borderId="0" xfId="0" applyNumberFormat="1" applyBorder="1"/>
    <xf numFmtId="165" fontId="0" fillId="0" borderId="0" xfId="0" applyNumberFormat="1" applyBorder="1"/>
    <xf numFmtId="169" fontId="0" fillId="0" borderId="0" xfId="0" applyNumberFormat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1" fillId="0" borderId="0" xfId="0" applyNumberFormat="1" applyFont="1" applyAlignment="1">
      <alignment horizontal="right"/>
    </xf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2" fillId="3" borderId="0" xfId="0" applyFont="1" applyFill="1"/>
    <xf numFmtId="3" fontId="2" fillId="3" borderId="0" xfId="0" applyNumberFormat="1" applyFont="1" applyFill="1"/>
    <xf numFmtId="164" fontId="0" fillId="3" borderId="0" xfId="0" applyNumberFormat="1" applyFill="1"/>
    <xf numFmtId="164" fontId="0" fillId="3" borderId="0" xfId="0" applyNumberFormat="1" applyFill="1" applyBorder="1"/>
    <xf numFmtId="164" fontId="1" fillId="0" borderId="0" xfId="0" applyNumberFormat="1" applyFont="1"/>
    <xf numFmtId="166" fontId="0" fillId="3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165" fontId="0" fillId="3" borderId="0" xfId="0" applyNumberFormat="1" applyFill="1"/>
    <xf numFmtId="167" fontId="0" fillId="3" borderId="0" xfId="0" applyNumberFormat="1" applyFill="1"/>
    <xf numFmtId="0" fontId="1" fillId="3" borderId="0" xfId="0" applyFont="1" applyFill="1"/>
    <xf numFmtId="9" fontId="0" fillId="3" borderId="0" xfId="0" applyNumberFormat="1" applyFill="1"/>
    <xf numFmtId="2" fontId="0" fillId="3" borderId="0" xfId="0" applyNumberFormat="1" applyFill="1"/>
    <xf numFmtId="3" fontId="1" fillId="0" borderId="0" xfId="0" applyNumberFormat="1" applyFont="1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3" xfId="0" applyFont="1" applyBorder="1"/>
    <xf numFmtId="0" fontId="1" fillId="0" borderId="2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9" fontId="1" fillId="0" borderId="3" xfId="0" applyNumberFormat="1" applyFont="1" applyBorder="1" applyAlignment="1">
      <alignment horizontal="right" wrapText="1"/>
    </xf>
    <xf numFmtId="0" fontId="0" fillId="0" borderId="0" xfId="0" applyFill="1" applyBorder="1"/>
    <xf numFmtId="3" fontId="0" fillId="0" borderId="0" xfId="0" applyNumberFormat="1" applyFill="1" applyBorder="1"/>
    <xf numFmtId="0" fontId="0" fillId="3" borderId="0" xfId="0" applyFill="1" applyBorder="1"/>
    <xf numFmtId="3" fontId="0" fillId="3" borderId="0" xfId="0" applyNumberFormat="1" applyFill="1" applyBorder="1"/>
    <xf numFmtId="9" fontId="0" fillId="3" borderId="0" xfId="0" applyNumberFormat="1" applyFill="1" applyBorder="1"/>
    <xf numFmtId="0" fontId="1" fillId="3" borderId="0" xfId="0" applyFont="1" applyFill="1" applyBorder="1"/>
    <xf numFmtId="3" fontId="1" fillId="3" borderId="0" xfId="0" applyNumberFormat="1" applyFont="1" applyFill="1" applyBorder="1"/>
    <xf numFmtId="3" fontId="1" fillId="3" borderId="0" xfId="0" applyNumberFormat="1" applyFont="1" applyFill="1"/>
    <xf numFmtId="2" fontId="0" fillId="3" borderId="0" xfId="0" applyNumberFormat="1" applyFill="1" applyBorder="1"/>
    <xf numFmtId="1" fontId="0" fillId="3" borderId="0" xfId="0" applyNumberFormat="1" applyFill="1" applyBorder="1"/>
    <xf numFmtId="165" fontId="0" fillId="0" borderId="9" xfId="0" applyNumberFormat="1" applyBorder="1"/>
    <xf numFmtId="165" fontId="0" fillId="0" borderId="10" xfId="0" applyNumberFormat="1" applyBorder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69" fontId="2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0" fillId="0" borderId="0" xfId="0" applyFill="1" applyBorder="1" applyAlignment="1">
      <alignment horizontal="right"/>
    </xf>
    <xf numFmtId="169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wrapText="1"/>
    </xf>
    <xf numFmtId="165" fontId="1" fillId="0" borderId="0" xfId="0" applyNumberFormat="1" applyFont="1" applyFill="1" applyBorder="1" applyAlignment="1">
      <alignment horizontal="right" wrapText="1"/>
    </xf>
    <xf numFmtId="169" fontId="1" fillId="0" borderId="0" xfId="0" applyNumberFormat="1" applyFont="1" applyFill="1" applyBorder="1" applyAlignment="1">
      <alignment horizontal="right" wrapText="1"/>
    </xf>
    <xf numFmtId="0" fontId="0" fillId="3" borderId="0" xfId="0" applyFill="1" applyBorder="1" applyAlignment="1">
      <alignment horizontal="right"/>
    </xf>
    <xf numFmtId="169" fontId="0" fillId="3" borderId="0" xfId="0" applyNumberFormat="1" applyFill="1" applyBorder="1"/>
    <xf numFmtId="0" fontId="2" fillId="3" borderId="0" xfId="0" applyFont="1" applyFill="1" applyBorder="1" applyAlignment="1">
      <alignment horizontal="right"/>
    </xf>
    <xf numFmtId="165" fontId="0" fillId="3" borderId="0" xfId="0" applyNumberFormat="1" applyFill="1" applyBorder="1"/>
    <xf numFmtId="1" fontId="0" fillId="3" borderId="0" xfId="0" applyNumberFormat="1" applyFill="1" applyBorder="1" applyAlignment="1">
      <alignment horizontal="right"/>
    </xf>
    <xf numFmtId="0" fontId="2" fillId="3" borderId="0" xfId="0" applyFont="1" applyFill="1" applyBorder="1"/>
    <xf numFmtId="0" fontId="0" fillId="0" borderId="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1" fontId="1" fillId="3" borderId="0" xfId="0" applyNumberFormat="1" applyFont="1" applyFill="1"/>
    <xf numFmtId="0" fontId="0" fillId="4" borderId="0" xfId="0" applyFill="1"/>
    <xf numFmtId="165" fontId="0" fillId="4" borderId="0" xfId="0" applyNumberFormat="1" applyFill="1"/>
    <xf numFmtId="166" fontId="0" fillId="4" borderId="0" xfId="0" applyNumberFormat="1" applyFill="1"/>
    <xf numFmtId="0" fontId="1" fillId="4" borderId="0" xfId="0" applyFont="1" applyFill="1"/>
    <xf numFmtId="3" fontId="0" fillId="5" borderId="0" xfId="0" applyNumberFormat="1" applyFill="1"/>
    <xf numFmtId="0" fontId="0" fillId="5" borderId="0" xfId="0" applyFill="1"/>
    <xf numFmtId="0" fontId="0" fillId="6" borderId="0" xfId="0" applyFill="1"/>
    <xf numFmtId="3" fontId="0" fillId="6" borderId="0" xfId="0" applyNumberFormat="1" applyFill="1" applyAlignment="1">
      <alignment horizontal="right"/>
    </xf>
    <xf numFmtId="1" fontId="0" fillId="6" borderId="0" xfId="0" applyNumberFormat="1" applyFill="1"/>
    <xf numFmtId="3" fontId="0" fillId="6" borderId="0" xfId="0" applyNumberFormat="1" applyFill="1"/>
    <xf numFmtId="3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2" fillId="5" borderId="0" xfId="0" applyFont="1" applyFill="1"/>
    <xf numFmtId="0" fontId="2" fillId="6" borderId="0" xfId="0" applyFont="1" applyFill="1"/>
    <xf numFmtId="3" fontId="2" fillId="6" borderId="0" xfId="0" applyNumberFormat="1" applyFont="1" applyFill="1" applyAlignment="1">
      <alignment horizontal="right"/>
    </xf>
    <xf numFmtId="1" fontId="2" fillId="6" borderId="0" xfId="0" applyNumberFormat="1" applyFont="1" applyFill="1"/>
    <xf numFmtId="3" fontId="2" fillId="6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activeCell="A26" sqref="A26"/>
    </sheetView>
  </sheetViews>
  <sheetFormatPr defaultRowHeight="12.75"/>
  <cols>
    <col min="1" max="1" width="55.7109375" customWidth="1"/>
    <col min="2" max="2" width="11.42578125" customWidth="1"/>
    <col min="3" max="3" width="9.140625" style="13"/>
    <col min="10" max="10" width="9.140625" style="14"/>
    <col min="11" max="11" width="10.85546875" style="13" customWidth="1"/>
    <col min="12" max="12" width="11.85546875" hidden="1" customWidth="1"/>
    <col min="13" max="13" width="15" customWidth="1"/>
  </cols>
  <sheetData>
    <row r="1" spans="1:16" ht="38.25">
      <c r="A1" s="1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2" t="s">
        <v>11</v>
      </c>
      <c r="M1" s="2" t="s">
        <v>12</v>
      </c>
      <c r="O1" s="1"/>
      <c r="P1" s="1"/>
    </row>
    <row r="2" spans="1:16" s="5" customFormat="1">
      <c r="C2" s="7"/>
      <c r="J2" s="6"/>
      <c r="K2" s="7"/>
      <c r="O2" s="1"/>
      <c r="P2" s="1"/>
    </row>
    <row r="3" spans="1:16" s="9" customFormat="1">
      <c r="A3" s="8" t="s">
        <v>13</v>
      </c>
      <c r="C3" s="11"/>
      <c r="J3" s="10"/>
      <c r="K3" s="11"/>
      <c r="O3"/>
      <c r="P3"/>
    </row>
    <row r="4" spans="1:16">
      <c r="A4" t="s">
        <v>14</v>
      </c>
      <c r="B4" s="12">
        <v>8116</v>
      </c>
      <c r="C4" s="13">
        <f>(4160/52)</f>
        <v>80</v>
      </c>
      <c r="D4">
        <v>5</v>
      </c>
      <c r="E4" s="13">
        <v>2</v>
      </c>
      <c r="F4" s="13">
        <v>0</v>
      </c>
      <c r="G4" s="13">
        <v>3</v>
      </c>
      <c r="H4" s="13">
        <v>0</v>
      </c>
      <c r="I4" s="13">
        <v>3</v>
      </c>
      <c r="J4" s="14">
        <f t="shared" ref="J4:J12" si="0">(L4/40)</f>
        <v>3</v>
      </c>
      <c r="K4" s="13">
        <v>312</v>
      </c>
      <c r="L4" s="13">
        <v>120</v>
      </c>
      <c r="M4" t="s">
        <v>15</v>
      </c>
    </row>
    <row r="5" spans="1:16">
      <c r="A5" t="s">
        <v>16</v>
      </c>
      <c r="B5" s="12">
        <v>10367</v>
      </c>
      <c r="C5" s="13">
        <f>(4048/52)</f>
        <v>77.84615384615384</v>
      </c>
      <c r="D5">
        <v>5</v>
      </c>
      <c r="E5" s="13">
        <v>2</v>
      </c>
      <c r="F5" s="13">
        <v>0</v>
      </c>
      <c r="G5" s="13">
        <v>3</v>
      </c>
      <c r="H5" s="13">
        <v>1</v>
      </c>
      <c r="I5" s="13">
        <v>4</v>
      </c>
      <c r="J5" s="14">
        <f t="shared" si="0"/>
        <v>2.5</v>
      </c>
      <c r="K5" s="12">
        <v>1130</v>
      </c>
      <c r="L5" s="13">
        <v>100</v>
      </c>
      <c r="M5" t="s">
        <v>15</v>
      </c>
    </row>
    <row r="6" spans="1:16">
      <c r="A6" t="s">
        <v>17</v>
      </c>
      <c r="B6" s="12">
        <v>10848</v>
      </c>
      <c r="C6" s="13">
        <f>(2366/52)</f>
        <v>45.5</v>
      </c>
      <c r="D6">
        <v>6</v>
      </c>
      <c r="E6" s="13">
        <v>1</v>
      </c>
      <c r="F6" s="13">
        <v>1</v>
      </c>
      <c r="G6" s="13">
        <v>3</v>
      </c>
      <c r="H6" s="13">
        <v>1</v>
      </c>
      <c r="I6" s="13">
        <v>4</v>
      </c>
      <c r="J6" s="14">
        <f t="shared" si="0"/>
        <v>3.35</v>
      </c>
      <c r="K6" s="13">
        <v>244</v>
      </c>
      <c r="L6" s="13">
        <v>134</v>
      </c>
      <c r="M6" t="s">
        <v>18</v>
      </c>
    </row>
    <row r="7" spans="1:16">
      <c r="A7" t="s">
        <v>19</v>
      </c>
      <c r="B7" s="12">
        <v>10089</v>
      </c>
      <c r="C7" s="13">
        <f>(2896/52)</f>
        <v>55.692307692307693</v>
      </c>
      <c r="D7">
        <v>5</v>
      </c>
      <c r="E7" s="13">
        <v>2</v>
      </c>
      <c r="F7" s="13">
        <v>0</v>
      </c>
      <c r="G7" s="13">
        <v>3</v>
      </c>
      <c r="H7" s="13">
        <v>1</v>
      </c>
      <c r="I7" s="13">
        <v>4</v>
      </c>
      <c r="J7" s="14">
        <f t="shared" si="0"/>
        <v>3.5</v>
      </c>
      <c r="K7" s="12">
        <v>5800</v>
      </c>
      <c r="L7" s="13">
        <v>140</v>
      </c>
      <c r="M7" t="s">
        <v>15</v>
      </c>
    </row>
    <row r="8" spans="1:16">
      <c r="A8" t="s">
        <v>20</v>
      </c>
      <c r="B8" s="12">
        <v>8724</v>
      </c>
      <c r="C8" s="13">
        <f>(3120/52)</f>
        <v>60</v>
      </c>
      <c r="D8">
        <v>6</v>
      </c>
      <c r="E8" s="13">
        <v>2</v>
      </c>
      <c r="F8" s="13">
        <v>0</v>
      </c>
      <c r="G8" s="13">
        <v>1</v>
      </c>
      <c r="H8" s="13">
        <v>3</v>
      </c>
      <c r="I8" s="13">
        <v>4</v>
      </c>
      <c r="J8" s="14">
        <f t="shared" si="0"/>
        <v>2.5</v>
      </c>
      <c r="K8" s="13">
        <v>0</v>
      </c>
      <c r="L8" s="13">
        <v>100</v>
      </c>
      <c r="M8" t="s">
        <v>15</v>
      </c>
    </row>
    <row r="9" spans="1:16">
      <c r="A9" t="s">
        <v>21</v>
      </c>
      <c r="B9" s="12">
        <v>11828</v>
      </c>
      <c r="C9" s="13">
        <f>(2288/52)</f>
        <v>44</v>
      </c>
      <c r="D9">
        <v>6</v>
      </c>
      <c r="E9" s="13">
        <v>3</v>
      </c>
      <c r="F9" s="13">
        <v>0</v>
      </c>
      <c r="G9" s="13">
        <v>8</v>
      </c>
      <c r="H9" s="13">
        <v>1</v>
      </c>
      <c r="I9" s="13">
        <v>9</v>
      </c>
      <c r="J9" s="14">
        <f t="shared" si="0"/>
        <v>2</v>
      </c>
      <c r="K9" s="13">
        <v>230</v>
      </c>
      <c r="L9" s="13">
        <v>80</v>
      </c>
      <c r="M9" t="s">
        <v>22</v>
      </c>
    </row>
    <row r="10" spans="1:16">
      <c r="A10" t="s">
        <v>23</v>
      </c>
      <c r="B10" s="12">
        <v>7214</v>
      </c>
      <c r="C10" s="13">
        <f>(2365/52)</f>
        <v>45.480769230769234</v>
      </c>
      <c r="D10">
        <v>5</v>
      </c>
      <c r="E10" s="13">
        <v>1</v>
      </c>
      <c r="F10" s="13">
        <v>1</v>
      </c>
      <c r="G10" s="13">
        <v>1</v>
      </c>
      <c r="H10" s="13">
        <v>3</v>
      </c>
      <c r="I10" s="13">
        <v>4</v>
      </c>
      <c r="J10" s="14">
        <f t="shared" si="0"/>
        <v>4.0999999999999996</v>
      </c>
      <c r="K10" s="13">
        <v>150</v>
      </c>
      <c r="L10" s="13">
        <v>164</v>
      </c>
      <c r="M10" t="s">
        <v>24</v>
      </c>
    </row>
    <row r="11" spans="1:16">
      <c r="A11" t="s">
        <v>25</v>
      </c>
      <c r="B11" s="12">
        <v>13027</v>
      </c>
      <c r="C11" s="13">
        <f>(2808/52)</f>
        <v>54</v>
      </c>
      <c r="D11">
        <v>5</v>
      </c>
      <c r="E11" s="13">
        <v>2</v>
      </c>
      <c r="F11" s="13">
        <v>0</v>
      </c>
      <c r="G11" s="13">
        <v>1</v>
      </c>
      <c r="H11" s="13">
        <v>3</v>
      </c>
      <c r="I11" s="13">
        <v>4</v>
      </c>
      <c r="J11" s="14">
        <f t="shared" si="0"/>
        <v>2.1</v>
      </c>
      <c r="K11" s="13">
        <v>0</v>
      </c>
      <c r="L11" s="13">
        <v>84</v>
      </c>
      <c r="M11" t="s">
        <v>15</v>
      </c>
    </row>
    <row r="12" spans="1:16">
      <c r="A12" t="s">
        <v>26</v>
      </c>
      <c r="B12" s="12">
        <v>13645</v>
      </c>
      <c r="C12" s="13">
        <f>(2652/52)</f>
        <v>51</v>
      </c>
      <c r="D12">
        <v>5</v>
      </c>
      <c r="E12" s="13">
        <v>2</v>
      </c>
      <c r="F12" s="13">
        <v>0</v>
      </c>
      <c r="G12" s="13">
        <v>3</v>
      </c>
      <c r="H12" s="13">
        <v>2</v>
      </c>
      <c r="I12" s="13">
        <v>5</v>
      </c>
      <c r="J12" s="14">
        <f t="shared" si="0"/>
        <v>1.9875</v>
      </c>
      <c r="K12" s="13">
        <v>0</v>
      </c>
      <c r="L12" s="13">
        <v>79.5</v>
      </c>
      <c r="M12" t="s">
        <v>22</v>
      </c>
    </row>
    <row r="13" spans="1:16" s="5" customFormat="1">
      <c r="B13" s="15"/>
      <c r="C13" s="7"/>
      <c r="E13" s="7"/>
      <c r="F13" s="7"/>
      <c r="G13" s="7"/>
      <c r="H13" s="7"/>
      <c r="I13" s="109"/>
      <c r="J13" s="112"/>
      <c r="K13" s="7"/>
      <c r="L13" s="7"/>
    </row>
    <row r="14" spans="1:16">
      <c r="A14" s="1" t="s">
        <v>27</v>
      </c>
      <c r="B14" s="12"/>
      <c r="E14" s="13"/>
      <c r="F14" s="13"/>
      <c r="G14" s="13"/>
      <c r="H14" s="13"/>
      <c r="I14" s="13"/>
      <c r="L14" s="13"/>
    </row>
    <row r="15" spans="1:16">
      <c r="A15" t="s">
        <v>28</v>
      </c>
      <c r="B15" s="12">
        <v>37195</v>
      </c>
      <c r="C15" s="13">
        <f>(6916/52)</f>
        <v>133</v>
      </c>
      <c r="D15">
        <v>6</v>
      </c>
      <c r="E15" s="13">
        <v>8</v>
      </c>
      <c r="F15" s="13">
        <v>2</v>
      </c>
      <c r="G15" s="13">
        <v>16</v>
      </c>
      <c r="H15" s="13">
        <v>1</v>
      </c>
      <c r="I15" s="13">
        <v>19</v>
      </c>
      <c r="J15" s="14">
        <f t="shared" ref="J15:J28" si="1">(L15/40)</f>
        <v>13</v>
      </c>
      <c r="K15" s="13">
        <v>416</v>
      </c>
      <c r="L15" s="13">
        <v>520</v>
      </c>
      <c r="M15" t="s">
        <v>30</v>
      </c>
    </row>
    <row r="16" spans="1:16">
      <c r="A16" t="s">
        <v>29</v>
      </c>
      <c r="B16" s="12">
        <v>27272</v>
      </c>
      <c r="C16" s="13">
        <f>(2419/52)</f>
        <v>46.519230769230766</v>
      </c>
      <c r="D16">
        <v>6</v>
      </c>
      <c r="E16" s="13">
        <v>1</v>
      </c>
      <c r="F16" s="13">
        <v>1</v>
      </c>
      <c r="G16" s="13">
        <v>4</v>
      </c>
      <c r="H16" s="13">
        <v>11</v>
      </c>
      <c r="I16" s="13">
        <v>15</v>
      </c>
      <c r="J16" s="14">
        <f t="shared" si="1"/>
        <v>10.45</v>
      </c>
      <c r="K16" s="12">
        <v>1585</v>
      </c>
      <c r="L16" s="13">
        <v>418</v>
      </c>
      <c r="M16" t="s">
        <v>30</v>
      </c>
    </row>
    <row r="17" spans="1:13">
      <c r="A17" t="s">
        <v>31</v>
      </c>
      <c r="B17" s="12">
        <v>38203</v>
      </c>
      <c r="C17" s="13">
        <f>(9568/52)</f>
        <v>184</v>
      </c>
      <c r="D17">
        <v>6</v>
      </c>
      <c r="E17" s="13">
        <v>5</v>
      </c>
      <c r="F17" s="13">
        <v>0</v>
      </c>
      <c r="G17" s="13">
        <v>5</v>
      </c>
      <c r="H17" s="13">
        <v>12</v>
      </c>
      <c r="I17" s="13">
        <v>17</v>
      </c>
      <c r="J17" s="14">
        <f t="shared" si="1"/>
        <v>10.6</v>
      </c>
      <c r="K17" s="13">
        <v>798</v>
      </c>
      <c r="L17" s="13">
        <v>424</v>
      </c>
      <c r="M17" t="s">
        <v>15</v>
      </c>
    </row>
    <row r="18" spans="1:13">
      <c r="A18" t="s">
        <v>32</v>
      </c>
      <c r="B18" s="12">
        <v>35631</v>
      </c>
      <c r="C18" s="13">
        <f>(8320/52)</f>
        <v>160</v>
      </c>
      <c r="D18">
        <v>6</v>
      </c>
      <c r="E18" s="13">
        <v>5</v>
      </c>
      <c r="F18" s="13">
        <v>1</v>
      </c>
      <c r="G18" s="13">
        <v>8</v>
      </c>
      <c r="H18" s="13">
        <v>4</v>
      </c>
      <c r="I18" s="13">
        <v>13</v>
      </c>
      <c r="J18" s="14">
        <f t="shared" si="1"/>
        <v>8.5</v>
      </c>
      <c r="K18" s="13">
        <v>75</v>
      </c>
      <c r="L18" s="13">
        <v>340</v>
      </c>
      <c r="M18" t="s">
        <v>18</v>
      </c>
    </row>
    <row r="19" spans="1:13">
      <c r="A19" t="s">
        <v>33</v>
      </c>
      <c r="B19" s="12">
        <v>22995</v>
      </c>
      <c r="C19" s="13">
        <f>(2236/52)</f>
        <v>43</v>
      </c>
      <c r="D19">
        <v>5</v>
      </c>
      <c r="E19" s="13">
        <v>1</v>
      </c>
      <c r="F19" s="13">
        <v>1</v>
      </c>
      <c r="G19" s="13">
        <v>5</v>
      </c>
      <c r="H19" s="13">
        <v>1</v>
      </c>
      <c r="I19" s="13">
        <v>6</v>
      </c>
      <c r="J19" s="14">
        <f t="shared" si="1"/>
        <v>5.4249999999999998</v>
      </c>
      <c r="K19" s="13">
        <v>0</v>
      </c>
      <c r="L19" s="13">
        <v>217</v>
      </c>
      <c r="M19" t="s">
        <v>24</v>
      </c>
    </row>
    <row r="20" spans="1:13">
      <c r="A20" t="s">
        <v>34</v>
      </c>
      <c r="B20" s="12">
        <v>35185</v>
      </c>
      <c r="C20" s="13">
        <f>(3562/52)</f>
        <v>68.5</v>
      </c>
      <c r="D20">
        <v>6</v>
      </c>
      <c r="E20" s="13">
        <v>2</v>
      </c>
      <c r="F20" s="13">
        <v>2</v>
      </c>
      <c r="G20" s="13">
        <v>3</v>
      </c>
      <c r="H20" s="13">
        <v>8</v>
      </c>
      <c r="I20" s="13">
        <v>11</v>
      </c>
      <c r="J20" s="14">
        <f t="shared" si="1"/>
        <v>9.125</v>
      </c>
      <c r="K20">
        <v>0</v>
      </c>
      <c r="L20" s="13">
        <v>365</v>
      </c>
      <c r="M20" t="s">
        <v>18</v>
      </c>
    </row>
    <row r="21" spans="1:13">
      <c r="A21" t="s">
        <v>35</v>
      </c>
      <c r="B21" s="12">
        <v>32322</v>
      </c>
      <c r="C21" s="13">
        <f>(7748/52)</f>
        <v>149</v>
      </c>
      <c r="D21">
        <v>6</v>
      </c>
      <c r="E21" s="13">
        <v>5</v>
      </c>
      <c r="F21" s="13">
        <v>1</v>
      </c>
      <c r="G21" s="13">
        <v>5</v>
      </c>
      <c r="H21" s="13">
        <v>5</v>
      </c>
      <c r="I21" s="13">
        <v>11</v>
      </c>
      <c r="J21" s="14">
        <f t="shared" si="1"/>
        <v>9.8375000000000004</v>
      </c>
      <c r="K21" s="13">
        <v>73</v>
      </c>
      <c r="L21" s="13">
        <v>393.5</v>
      </c>
      <c r="M21" t="s">
        <v>15</v>
      </c>
    </row>
    <row r="22" spans="1:13">
      <c r="A22" t="s">
        <v>36</v>
      </c>
      <c r="B22" s="12">
        <v>37102</v>
      </c>
      <c r="C22" s="13">
        <f>(4940/52)</f>
        <v>95</v>
      </c>
      <c r="D22">
        <v>6</v>
      </c>
      <c r="E22" s="13">
        <v>3</v>
      </c>
      <c r="F22" s="13">
        <v>2</v>
      </c>
      <c r="G22" s="13">
        <v>8</v>
      </c>
      <c r="H22" s="13">
        <v>1</v>
      </c>
      <c r="I22" s="13">
        <v>9</v>
      </c>
      <c r="J22" s="14">
        <f t="shared" si="1"/>
        <v>5.375</v>
      </c>
      <c r="K22">
        <v>0</v>
      </c>
      <c r="L22" s="13">
        <v>215</v>
      </c>
      <c r="M22" t="s">
        <v>18</v>
      </c>
    </row>
    <row r="23" spans="1:13">
      <c r="A23" t="s">
        <v>37</v>
      </c>
      <c r="B23" s="12">
        <v>30530</v>
      </c>
      <c r="C23" s="13">
        <f>(2288/52)</f>
        <v>44</v>
      </c>
      <c r="D23">
        <v>6</v>
      </c>
      <c r="E23" s="13">
        <v>1</v>
      </c>
      <c r="F23" s="13">
        <v>1</v>
      </c>
      <c r="G23" s="13">
        <v>3</v>
      </c>
      <c r="H23" s="13">
        <v>3</v>
      </c>
      <c r="I23" s="13">
        <v>7</v>
      </c>
      <c r="J23" s="14">
        <f t="shared" si="1"/>
        <v>5.6375000000000002</v>
      </c>
      <c r="K23" s="13">
        <v>420</v>
      </c>
      <c r="L23" s="13">
        <v>225.5</v>
      </c>
      <c r="M23" t="s">
        <v>24</v>
      </c>
    </row>
    <row r="24" spans="1:13">
      <c r="A24" t="s">
        <v>38</v>
      </c>
      <c r="B24" s="12">
        <v>38483</v>
      </c>
      <c r="C24" s="13">
        <f>(7020/52)</f>
        <v>135</v>
      </c>
      <c r="D24">
        <v>6</v>
      </c>
      <c r="E24" s="13">
        <v>3</v>
      </c>
      <c r="F24" s="13">
        <v>2</v>
      </c>
      <c r="G24" s="13">
        <v>6</v>
      </c>
      <c r="H24" s="13">
        <v>6</v>
      </c>
      <c r="I24" s="13">
        <v>12</v>
      </c>
      <c r="J24" s="14">
        <f t="shared" si="1"/>
        <v>9.5500000000000007</v>
      </c>
      <c r="K24" s="13">
        <v>0</v>
      </c>
      <c r="L24" s="13">
        <v>382</v>
      </c>
      <c r="M24" t="s">
        <v>18</v>
      </c>
    </row>
    <row r="25" spans="1:13">
      <c r="A25" t="s">
        <v>39</v>
      </c>
      <c r="B25" s="12">
        <v>30697</v>
      </c>
      <c r="C25" s="13">
        <f>(4420/52)</f>
        <v>85</v>
      </c>
      <c r="D25">
        <v>6</v>
      </c>
      <c r="E25" s="13">
        <v>5</v>
      </c>
      <c r="F25" s="13">
        <v>0</v>
      </c>
      <c r="G25" s="13">
        <v>5</v>
      </c>
      <c r="H25" s="13">
        <v>7</v>
      </c>
      <c r="I25" s="13">
        <v>12</v>
      </c>
      <c r="J25" s="14">
        <f t="shared" si="1"/>
        <v>10.607749999999999</v>
      </c>
      <c r="K25" s="13">
        <v>720</v>
      </c>
      <c r="L25" s="13">
        <v>424.31</v>
      </c>
      <c r="M25" t="s">
        <v>24</v>
      </c>
    </row>
    <row r="26" spans="1:13">
      <c r="A26" t="s">
        <v>40</v>
      </c>
      <c r="B26" s="12">
        <v>27212</v>
      </c>
      <c r="C26" s="13">
        <f>(3474/52)</f>
        <v>66.807692307692307</v>
      </c>
      <c r="D26">
        <v>6</v>
      </c>
      <c r="E26" s="13">
        <v>2</v>
      </c>
      <c r="F26" s="13">
        <v>1</v>
      </c>
      <c r="G26" s="13">
        <v>5</v>
      </c>
      <c r="H26" s="13">
        <v>5</v>
      </c>
      <c r="I26" s="13">
        <v>10</v>
      </c>
      <c r="J26" s="14">
        <f t="shared" si="1"/>
        <v>10.75</v>
      </c>
      <c r="K26" s="13">
        <v>6</v>
      </c>
      <c r="L26" s="13">
        <v>430</v>
      </c>
      <c r="M26" t="s">
        <v>18</v>
      </c>
    </row>
    <row r="27" spans="1:13">
      <c r="A27" t="s">
        <v>41</v>
      </c>
      <c r="B27" s="12">
        <v>20755</v>
      </c>
      <c r="C27" s="13">
        <f>(2548/52)</f>
        <v>49</v>
      </c>
      <c r="D27">
        <v>6</v>
      </c>
      <c r="E27" s="13">
        <v>1</v>
      </c>
      <c r="F27" s="13">
        <v>1</v>
      </c>
      <c r="G27" s="13">
        <v>2</v>
      </c>
      <c r="H27" s="13">
        <v>9</v>
      </c>
      <c r="I27" s="13">
        <v>11</v>
      </c>
      <c r="J27" s="14">
        <f t="shared" si="1"/>
        <v>7.4824999999999999</v>
      </c>
      <c r="K27" s="17">
        <v>1750</v>
      </c>
      <c r="L27" s="13">
        <v>299.3</v>
      </c>
      <c r="M27" t="s">
        <v>24</v>
      </c>
    </row>
    <row r="28" spans="1:13">
      <c r="A28" t="s">
        <v>42</v>
      </c>
      <c r="B28" s="12">
        <v>28464</v>
      </c>
      <c r="C28" s="13">
        <f>(2652/52)</f>
        <v>51</v>
      </c>
      <c r="D28">
        <v>6</v>
      </c>
      <c r="E28" s="13">
        <v>1</v>
      </c>
      <c r="F28" s="13">
        <v>1</v>
      </c>
      <c r="G28" s="13">
        <v>7</v>
      </c>
      <c r="H28" s="13">
        <v>4</v>
      </c>
      <c r="I28" s="13">
        <v>11</v>
      </c>
      <c r="J28" s="14">
        <f t="shared" si="1"/>
        <v>6.5</v>
      </c>
      <c r="K28" s="13">
        <v>100</v>
      </c>
      <c r="L28" s="13">
        <v>260</v>
      </c>
      <c r="M28" t="s">
        <v>24</v>
      </c>
    </row>
    <row r="29" spans="1:13" s="5" customFormat="1">
      <c r="B29" s="15"/>
      <c r="C29" s="7"/>
      <c r="E29" s="7"/>
      <c r="F29" s="7"/>
      <c r="G29" s="7"/>
      <c r="H29" s="7"/>
      <c r="I29" s="7"/>
      <c r="J29" s="112"/>
      <c r="K29" s="7"/>
      <c r="L29" s="7"/>
    </row>
    <row r="30" spans="1:13">
      <c r="A30" s="1" t="s">
        <v>43</v>
      </c>
      <c r="B30" s="12"/>
      <c r="E30" s="13"/>
      <c r="F30" s="13"/>
      <c r="G30" s="13"/>
      <c r="H30" s="13"/>
      <c r="I30" s="13"/>
      <c r="L30" s="13"/>
    </row>
    <row r="31" spans="1:13">
      <c r="A31" t="s">
        <v>44</v>
      </c>
      <c r="B31" s="12">
        <v>59284</v>
      </c>
      <c r="C31" s="13">
        <f>(4855/52)</f>
        <v>93.365384615384613</v>
      </c>
      <c r="D31">
        <v>6</v>
      </c>
      <c r="E31" s="13">
        <v>4</v>
      </c>
      <c r="F31" s="13">
        <v>2</v>
      </c>
      <c r="G31" s="13">
        <v>4</v>
      </c>
      <c r="H31" s="13">
        <v>20</v>
      </c>
      <c r="I31" s="13">
        <v>24</v>
      </c>
      <c r="J31" s="14">
        <f t="shared" ref="J31:J39" si="2">(L31/40)</f>
        <v>18.2</v>
      </c>
      <c r="K31" s="12">
        <v>3694</v>
      </c>
      <c r="L31" s="13">
        <v>728</v>
      </c>
      <c r="M31" t="s">
        <v>30</v>
      </c>
    </row>
    <row r="32" spans="1:13">
      <c r="A32" t="s">
        <v>45</v>
      </c>
      <c r="B32" s="12">
        <v>40140</v>
      </c>
      <c r="C32" s="13">
        <f>(10316/52)</f>
        <v>198.38461538461539</v>
      </c>
      <c r="D32">
        <v>6</v>
      </c>
      <c r="E32" s="13">
        <v>4</v>
      </c>
      <c r="F32" s="13">
        <v>2</v>
      </c>
      <c r="G32" s="13">
        <v>25</v>
      </c>
      <c r="H32" s="13">
        <v>6</v>
      </c>
      <c r="I32" s="13">
        <v>31</v>
      </c>
      <c r="J32" s="14">
        <f t="shared" si="2"/>
        <v>27.75</v>
      </c>
      <c r="K32" s="12">
        <v>1701</v>
      </c>
      <c r="L32" s="12">
        <v>1110</v>
      </c>
      <c r="M32" t="s">
        <v>30</v>
      </c>
    </row>
    <row r="33" spans="1:13">
      <c r="A33" t="s">
        <v>46</v>
      </c>
      <c r="B33" s="12">
        <v>49121</v>
      </c>
      <c r="C33" s="13">
        <f>(9516/52)</f>
        <v>183</v>
      </c>
      <c r="D33">
        <v>6</v>
      </c>
      <c r="E33" s="13">
        <v>4</v>
      </c>
      <c r="F33" s="13">
        <v>2</v>
      </c>
      <c r="G33" s="13">
        <v>15</v>
      </c>
      <c r="H33" s="13">
        <v>1</v>
      </c>
      <c r="I33" s="13">
        <v>18</v>
      </c>
      <c r="J33" s="14">
        <f t="shared" si="2"/>
        <v>16.25</v>
      </c>
      <c r="K33" s="12">
        <v>1946</v>
      </c>
      <c r="L33" s="13">
        <v>650</v>
      </c>
      <c r="M33" t="s">
        <v>18</v>
      </c>
    </row>
    <row r="34" spans="1:13">
      <c r="A34" t="s">
        <v>47</v>
      </c>
      <c r="B34" s="12">
        <v>56617</v>
      </c>
      <c r="C34" s="13">
        <f>(10844/52)</f>
        <v>208.53846153846155</v>
      </c>
      <c r="D34">
        <v>6</v>
      </c>
      <c r="E34" s="13">
        <v>5</v>
      </c>
      <c r="F34" s="13">
        <v>3</v>
      </c>
      <c r="G34" s="13">
        <v>7</v>
      </c>
      <c r="H34" s="13">
        <v>13</v>
      </c>
      <c r="I34" s="13">
        <v>20</v>
      </c>
      <c r="J34" s="14">
        <f t="shared" si="2"/>
        <v>15.225</v>
      </c>
      <c r="K34" s="13">
        <v>505</v>
      </c>
      <c r="L34" s="13">
        <v>609</v>
      </c>
      <c r="M34" s="12" t="s">
        <v>48</v>
      </c>
    </row>
    <row r="35" spans="1:13">
      <c r="A35" t="s">
        <v>49</v>
      </c>
      <c r="B35" s="12">
        <v>41590</v>
      </c>
      <c r="C35" s="13">
        <f>(6032/52)</f>
        <v>116</v>
      </c>
      <c r="D35">
        <v>6</v>
      </c>
      <c r="E35" s="13">
        <v>3</v>
      </c>
      <c r="F35" s="13">
        <v>2</v>
      </c>
      <c r="G35" s="13">
        <v>6</v>
      </c>
      <c r="H35" s="13">
        <v>8</v>
      </c>
      <c r="I35" s="13">
        <v>14</v>
      </c>
      <c r="J35" s="14">
        <f t="shared" si="2"/>
        <v>10.425000000000001</v>
      </c>
      <c r="K35" s="13">
        <v>522</v>
      </c>
      <c r="L35" s="13">
        <v>417</v>
      </c>
      <c r="M35" t="s">
        <v>24</v>
      </c>
    </row>
    <row r="36" spans="1:13">
      <c r="A36" t="s">
        <v>50</v>
      </c>
      <c r="B36" s="12">
        <v>57466</v>
      </c>
      <c r="C36" s="13">
        <f>(4264/52)</f>
        <v>82</v>
      </c>
      <c r="D36">
        <v>6</v>
      </c>
      <c r="E36" s="13">
        <v>2</v>
      </c>
      <c r="F36" s="13">
        <v>3</v>
      </c>
      <c r="G36" s="13">
        <v>9</v>
      </c>
      <c r="H36" s="13">
        <v>10</v>
      </c>
      <c r="I36" s="13">
        <v>19</v>
      </c>
      <c r="J36" s="14">
        <f t="shared" si="2"/>
        <v>14.725</v>
      </c>
      <c r="K36" s="13">
        <v>192</v>
      </c>
      <c r="L36" s="13">
        <v>589</v>
      </c>
      <c r="M36" t="s">
        <v>18</v>
      </c>
    </row>
    <row r="37" spans="1:13">
      <c r="A37" s="16" t="s">
        <v>51</v>
      </c>
      <c r="B37" s="12">
        <v>43944</v>
      </c>
      <c r="C37" s="13">
        <f>(6552/52)</f>
        <v>126</v>
      </c>
      <c r="D37">
        <v>6</v>
      </c>
      <c r="E37" s="13">
        <v>3</v>
      </c>
      <c r="F37" s="13">
        <v>3</v>
      </c>
      <c r="G37" s="13">
        <v>11</v>
      </c>
      <c r="H37" s="13">
        <v>3</v>
      </c>
      <c r="I37" s="13">
        <v>14</v>
      </c>
      <c r="J37" s="14">
        <f t="shared" si="2"/>
        <v>4.8</v>
      </c>
      <c r="K37" s="12">
        <v>1325</v>
      </c>
      <c r="L37" s="13">
        <v>192</v>
      </c>
      <c r="M37" t="s">
        <v>30</v>
      </c>
    </row>
    <row r="38" spans="1:13">
      <c r="A38" t="s">
        <v>52</v>
      </c>
      <c r="B38" s="12">
        <v>48087</v>
      </c>
      <c r="C38" s="13">
        <f>(2912/52)</f>
        <v>56</v>
      </c>
      <c r="D38">
        <v>6</v>
      </c>
      <c r="E38" s="13">
        <v>1</v>
      </c>
      <c r="F38" s="13">
        <v>4</v>
      </c>
      <c r="G38" s="13">
        <v>6</v>
      </c>
      <c r="H38" s="13">
        <v>9</v>
      </c>
      <c r="I38" s="13">
        <v>15</v>
      </c>
      <c r="J38" s="14">
        <f t="shared" si="2"/>
        <v>11.875</v>
      </c>
      <c r="K38" s="13">
        <v>250</v>
      </c>
      <c r="L38" s="13">
        <v>475</v>
      </c>
      <c r="M38" s="12" t="s">
        <v>48</v>
      </c>
    </row>
    <row r="39" spans="1:13">
      <c r="A39" t="s">
        <v>53</v>
      </c>
      <c r="B39" s="12">
        <v>55079</v>
      </c>
      <c r="C39" s="13">
        <f>(8172/52)</f>
        <v>157.15384615384616</v>
      </c>
      <c r="D39">
        <v>6</v>
      </c>
      <c r="E39" s="13">
        <v>6</v>
      </c>
      <c r="F39" s="13">
        <v>1</v>
      </c>
      <c r="G39" s="13">
        <v>12</v>
      </c>
      <c r="H39" s="13">
        <v>12</v>
      </c>
      <c r="I39" s="13">
        <v>24</v>
      </c>
      <c r="J39" s="14">
        <f t="shared" si="2"/>
        <v>18.95</v>
      </c>
      <c r="K39">
        <v>0</v>
      </c>
      <c r="L39" s="13">
        <v>758</v>
      </c>
      <c r="M39" t="s">
        <v>30</v>
      </c>
    </row>
    <row r="40" spans="1:13" s="5" customFormat="1">
      <c r="B40" s="15"/>
      <c r="C40" s="7"/>
      <c r="E40" s="7"/>
      <c r="F40" s="7"/>
      <c r="G40" s="7"/>
      <c r="H40" s="7"/>
      <c r="I40" s="7"/>
      <c r="J40" s="112"/>
      <c r="K40" s="7"/>
      <c r="L40" s="7"/>
    </row>
    <row r="41" spans="1:13">
      <c r="A41" s="1" t="s">
        <v>54</v>
      </c>
      <c r="B41" s="12"/>
      <c r="E41" s="13"/>
      <c r="L41" s="13"/>
    </row>
    <row r="42" spans="1:13">
      <c r="A42" t="s">
        <v>55</v>
      </c>
      <c r="B42" s="12">
        <v>62338</v>
      </c>
      <c r="C42" s="13">
        <f>(13728/52)</f>
        <v>264</v>
      </c>
      <c r="D42">
        <v>6</v>
      </c>
      <c r="E42" s="13">
        <v>8</v>
      </c>
      <c r="F42" s="13">
        <v>3</v>
      </c>
      <c r="G42" s="13">
        <v>22</v>
      </c>
      <c r="H42" s="13">
        <v>3</v>
      </c>
      <c r="I42" s="13">
        <v>25</v>
      </c>
      <c r="J42" s="14">
        <f t="shared" ref="J42:J48" si="3">(L42/40)</f>
        <v>17.725000000000001</v>
      </c>
      <c r="K42" s="13">
        <v>821</v>
      </c>
      <c r="L42" s="13">
        <v>709</v>
      </c>
      <c r="M42" t="s">
        <v>24</v>
      </c>
    </row>
    <row r="43" spans="1:13">
      <c r="A43" t="s">
        <v>56</v>
      </c>
      <c r="B43" s="12">
        <v>67198</v>
      </c>
      <c r="C43" s="13">
        <f>(4140/52)</f>
        <v>79.615384615384613</v>
      </c>
      <c r="D43">
        <v>6</v>
      </c>
      <c r="E43" s="13">
        <v>2</v>
      </c>
      <c r="F43" s="13">
        <v>2</v>
      </c>
      <c r="G43" s="13">
        <v>6</v>
      </c>
      <c r="H43" s="13">
        <v>10</v>
      </c>
      <c r="I43" s="13">
        <v>16</v>
      </c>
      <c r="J43" s="14">
        <f t="shared" si="3"/>
        <v>15.375</v>
      </c>
      <c r="K43" s="13">
        <v>250</v>
      </c>
      <c r="L43" s="13">
        <v>615</v>
      </c>
      <c r="M43" t="s">
        <v>24</v>
      </c>
    </row>
    <row r="44" spans="1:13">
      <c r="A44" t="s">
        <v>57</v>
      </c>
      <c r="B44" s="12">
        <v>78180</v>
      </c>
      <c r="C44" s="13">
        <f>(2682/52)</f>
        <v>51.57692307692308</v>
      </c>
      <c r="D44">
        <v>6</v>
      </c>
      <c r="E44" s="13">
        <v>1</v>
      </c>
      <c r="F44" s="13">
        <v>2</v>
      </c>
      <c r="G44" s="13">
        <v>3</v>
      </c>
      <c r="H44" s="13">
        <v>14</v>
      </c>
      <c r="I44" s="13">
        <v>17</v>
      </c>
      <c r="J44" s="14">
        <f t="shared" si="3"/>
        <v>16.45</v>
      </c>
      <c r="K44" s="13">
        <v>500</v>
      </c>
      <c r="L44" s="13">
        <v>658</v>
      </c>
      <c r="M44" s="12" t="s">
        <v>48</v>
      </c>
    </row>
    <row r="45" spans="1:13">
      <c r="A45" t="s">
        <v>58</v>
      </c>
      <c r="B45" s="12">
        <v>68625</v>
      </c>
      <c r="C45" s="13">
        <f>(13022/52)</f>
        <v>250.42307692307693</v>
      </c>
      <c r="D45">
        <v>6</v>
      </c>
      <c r="E45" s="13">
        <v>9</v>
      </c>
      <c r="F45" s="13">
        <v>2</v>
      </c>
      <c r="G45" s="13">
        <v>18</v>
      </c>
      <c r="H45" s="13">
        <v>8</v>
      </c>
      <c r="I45" s="13">
        <v>26</v>
      </c>
      <c r="J45" s="14">
        <f t="shared" si="3"/>
        <v>18.3</v>
      </c>
      <c r="K45" s="13">
        <v>116</v>
      </c>
      <c r="L45" s="13">
        <v>732</v>
      </c>
      <c r="M45" t="s">
        <v>30</v>
      </c>
    </row>
    <row r="46" spans="1:13">
      <c r="A46" t="s">
        <v>59</v>
      </c>
      <c r="B46" s="12">
        <v>62604</v>
      </c>
      <c r="C46" s="13">
        <f>(17160/52)</f>
        <v>330</v>
      </c>
      <c r="D46">
        <v>5</v>
      </c>
      <c r="E46" s="13">
        <v>11</v>
      </c>
      <c r="F46" s="13">
        <v>2</v>
      </c>
      <c r="G46" s="13">
        <v>17</v>
      </c>
      <c r="H46" s="13">
        <v>4</v>
      </c>
      <c r="I46" s="13">
        <v>21</v>
      </c>
      <c r="J46" s="14">
        <f t="shared" si="3"/>
        <v>15.25</v>
      </c>
      <c r="K46">
        <v>0</v>
      </c>
      <c r="L46" s="13">
        <v>610</v>
      </c>
      <c r="M46" t="s">
        <v>24</v>
      </c>
    </row>
    <row r="47" spans="1:13">
      <c r="A47" s="16" t="s">
        <v>60</v>
      </c>
      <c r="B47" s="12">
        <v>79425</v>
      </c>
      <c r="C47" s="13">
        <f>(5668/52)</f>
        <v>109</v>
      </c>
      <c r="D47">
        <v>6</v>
      </c>
      <c r="E47" s="13">
        <v>2</v>
      </c>
      <c r="F47" s="13">
        <v>9</v>
      </c>
      <c r="G47" s="13">
        <v>35</v>
      </c>
      <c r="H47" s="13">
        <v>1</v>
      </c>
      <c r="I47" s="13">
        <v>36</v>
      </c>
      <c r="J47" s="14">
        <f t="shared" si="3"/>
        <v>26.5</v>
      </c>
      <c r="K47" s="13">
        <v>978</v>
      </c>
      <c r="L47" s="12">
        <v>1060</v>
      </c>
      <c r="M47" s="12" t="s">
        <v>48</v>
      </c>
    </row>
    <row r="48" spans="1:13">
      <c r="A48" t="s">
        <v>61</v>
      </c>
      <c r="B48" s="12">
        <v>77087</v>
      </c>
      <c r="C48" s="13">
        <f>(15582/52)</f>
        <v>299.65384615384613</v>
      </c>
      <c r="D48">
        <v>6</v>
      </c>
      <c r="E48" s="13">
        <v>10</v>
      </c>
      <c r="F48" s="13">
        <v>1</v>
      </c>
      <c r="G48" s="13">
        <v>20</v>
      </c>
      <c r="H48" s="13">
        <v>11</v>
      </c>
      <c r="I48" s="13">
        <v>31</v>
      </c>
      <c r="J48" s="14">
        <f t="shared" si="3"/>
        <v>38.524999999999999</v>
      </c>
      <c r="K48" s="13">
        <v>700</v>
      </c>
      <c r="L48" s="12">
        <v>1541</v>
      </c>
      <c r="M48" t="s">
        <v>24</v>
      </c>
    </row>
    <row r="49" spans="1:16" s="5" customFormat="1">
      <c r="B49" s="15"/>
      <c r="C49" s="7"/>
      <c r="J49" s="113"/>
      <c r="K49" s="7"/>
    </row>
    <row r="50" spans="1:16">
      <c r="A50" s="1" t="s">
        <v>62</v>
      </c>
      <c r="B50" s="12"/>
    </row>
    <row r="51" spans="1:16">
      <c r="A51" t="s">
        <v>63</v>
      </c>
      <c r="B51" s="12">
        <v>104314</v>
      </c>
      <c r="C51" s="13">
        <f>(5694/52)</f>
        <v>109.5</v>
      </c>
      <c r="D51">
        <v>6</v>
      </c>
      <c r="E51" s="13">
        <v>2</v>
      </c>
      <c r="F51" s="13">
        <v>3</v>
      </c>
      <c r="G51" s="13">
        <v>26</v>
      </c>
      <c r="H51" s="13">
        <v>3</v>
      </c>
      <c r="I51" s="13">
        <v>29</v>
      </c>
      <c r="J51" s="14">
        <f>(L51/40)</f>
        <v>25.425000000000001</v>
      </c>
      <c r="K51" s="12">
        <v>3082</v>
      </c>
      <c r="L51" s="12">
        <v>1017</v>
      </c>
      <c r="M51" t="s">
        <v>30</v>
      </c>
    </row>
    <row r="52" spans="1:16">
      <c r="A52" t="s">
        <v>64</v>
      </c>
      <c r="B52" s="12">
        <v>91369</v>
      </c>
      <c r="C52" s="13">
        <f>(13012/52)</f>
        <v>250.23076923076923</v>
      </c>
      <c r="D52">
        <v>6</v>
      </c>
      <c r="E52" s="13">
        <v>5</v>
      </c>
      <c r="F52" s="13">
        <v>5</v>
      </c>
      <c r="G52" s="13">
        <v>30</v>
      </c>
      <c r="H52" s="13">
        <v>14</v>
      </c>
      <c r="I52" s="13">
        <v>44</v>
      </c>
      <c r="J52" s="14">
        <f>(L52/40)</f>
        <v>33.35</v>
      </c>
      <c r="K52" s="12">
        <v>1400</v>
      </c>
      <c r="L52" s="12">
        <v>1334</v>
      </c>
      <c r="M52" s="12" t="s">
        <v>48</v>
      </c>
    </row>
    <row r="53" spans="1:16">
      <c r="A53" t="s">
        <v>65</v>
      </c>
      <c r="B53" s="12">
        <v>93951</v>
      </c>
      <c r="C53" s="13">
        <f>(24209/52)</f>
        <v>465.55769230769232</v>
      </c>
      <c r="D53">
        <v>6</v>
      </c>
      <c r="E53" s="13">
        <v>13</v>
      </c>
      <c r="F53" s="13">
        <v>2</v>
      </c>
      <c r="G53" s="13">
        <v>15</v>
      </c>
      <c r="H53" s="13">
        <v>28</v>
      </c>
      <c r="I53" s="13">
        <v>43</v>
      </c>
      <c r="J53" s="14">
        <f>(L53/40)</f>
        <v>34.5</v>
      </c>
      <c r="K53" s="13">
        <v>0</v>
      </c>
      <c r="L53" s="12">
        <v>1380</v>
      </c>
      <c r="M53" s="12" t="s">
        <v>48</v>
      </c>
    </row>
    <row r="54" spans="1:16">
      <c r="A54" t="s">
        <v>66</v>
      </c>
      <c r="B54" s="12">
        <v>101537</v>
      </c>
      <c r="C54" s="13">
        <f>(22828/52)</f>
        <v>439</v>
      </c>
      <c r="D54">
        <v>6</v>
      </c>
      <c r="E54" s="13">
        <v>12</v>
      </c>
      <c r="F54" s="13">
        <v>3</v>
      </c>
      <c r="G54" s="13">
        <v>22</v>
      </c>
      <c r="H54" s="13">
        <v>3</v>
      </c>
      <c r="I54" s="13">
        <v>25</v>
      </c>
      <c r="J54" s="14">
        <f>(L54/40)</f>
        <v>20.475000000000001</v>
      </c>
      <c r="K54" s="12">
        <v>3025</v>
      </c>
      <c r="L54" s="13">
        <v>819</v>
      </c>
      <c r="M54" t="s">
        <v>24</v>
      </c>
    </row>
    <row r="55" spans="1:16" s="5" customFormat="1">
      <c r="B55" s="15"/>
      <c r="C55" s="7"/>
      <c r="E55" s="7"/>
      <c r="F55" s="7"/>
      <c r="G55" s="7"/>
      <c r="H55" s="7"/>
      <c r="I55" s="7"/>
      <c r="J55" s="112"/>
      <c r="K55" s="7"/>
      <c r="L55" s="7"/>
      <c r="O55"/>
      <c r="P55"/>
    </row>
    <row r="56" spans="1:16">
      <c r="A56" s="1" t="s">
        <v>67</v>
      </c>
      <c r="B56" s="12"/>
      <c r="E56" s="13"/>
      <c r="F56" s="13"/>
      <c r="G56" s="13"/>
      <c r="H56" s="13"/>
      <c r="I56" s="13"/>
      <c r="L56" s="13"/>
    </row>
    <row r="57" spans="1:16">
      <c r="A57" t="s">
        <v>68</v>
      </c>
      <c r="B57" s="12">
        <v>213594</v>
      </c>
      <c r="C57" s="13">
        <f>(36608/52)</f>
        <v>704</v>
      </c>
      <c r="D57">
        <v>6</v>
      </c>
      <c r="E57" s="13">
        <v>20</v>
      </c>
      <c r="F57" s="13">
        <v>6</v>
      </c>
      <c r="G57" s="13">
        <v>81</v>
      </c>
      <c r="H57" s="13">
        <v>12</v>
      </c>
      <c r="I57" s="13">
        <v>99</v>
      </c>
      <c r="J57" s="14">
        <f>(L57/40)</f>
        <v>73.5</v>
      </c>
      <c r="K57" s="12">
        <v>5574</v>
      </c>
      <c r="L57" s="12">
        <v>2940</v>
      </c>
      <c r="M57" t="s">
        <v>24</v>
      </c>
    </row>
    <row r="58" spans="1:16">
      <c r="A58" t="s">
        <v>69</v>
      </c>
      <c r="B58" s="12">
        <v>271954</v>
      </c>
      <c r="C58" s="13">
        <f>(30694/52)</f>
        <v>590.26923076923072</v>
      </c>
      <c r="D58">
        <v>7</v>
      </c>
      <c r="E58" s="13">
        <v>13</v>
      </c>
      <c r="F58" s="13">
        <v>18</v>
      </c>
      <c r="G58" s="13">
        <v>23</v>
      </c>
      <c r="H58" s="13">
        <v>115</v>
      </c>
      <c r="I58" s="13">
        <v>138</v>
      </c>
      <c r="J58" s="14">
        <f>(L58/40)</f>
        <v>100.15</v>
      </c>
      <c r="K58" s="12">
        <v>9908</v>
      </c>
      <c r="L58" s="12">
        <v>4006</v>
      </c>
      <c r="M58" s="12" t="s">
        <v>48</v>
      </c>
    </row>
    <row r="59" spans="1:16">
      <c r="A59" t="s">
        <v>70</v>
      </c>
      <c r="B59" s="12">
        <v>178460</v>
      </c>
      <c r="C59" s="13">
        <f>(20400/52)</f>
        <v>392.30769230769232</v>
      </c>
      <c r="D59">
        <v>6</v>
      </c>
      <c r="E59" s="13">
        <v>9</v>
      </c>
      <c r="F59" s="13">
        <v>9</v>
      </c>
      <c r="G59" s="13">
        <v>15</v>
      </c>
      <c r="H59" s="13">
        <v>45</v>
      </c>
      <c r="I59" s="13">
        <v>60</v>
      </c>
      <c r="J59" s="14">
        <f>(L59/40)</f>
        <v>52.475000000000001</v>
      </c>
      <c r="K59">
        <v>0</v>
      </c>
      <c r="L59" s="12">
        <v>2099</v>
      </c>
      <c r="M59" s="12" t="s">
        <v>48</v>
      </c>
    </row>
    <row r="60" spans="1:16">
      <c r="A60" t="s">
        <v>71</v>
      </c>
      <c r="B60" s="12">
        <v>247650</v>
      </c>
      <c r="C60" s="13">
        <f>(41444/52)</f>
        <v>797</v>
      </c>
      <c r="D60">
        <v>7</v>
      </c>
      <c r="E60" s="13">
        <v>15</v>
      </c>
      <c r="F60" s="13">
        <v>4</v>
      </c>
      <c r="G60" s="13">
        <v>25</v>
      </c>
      <c r="H60" s="13">
        <v>111</v>
      </c>
      <c r="I60" s="13">
        <v>136</v>
      </c>
      <c r="J60" s="14">
        <f>(L60/40)</f>
        <v>91.025000000000006</v>
      </c>
      <c r="K60" s="12">
        <v>1500</v>
      </c>
      <c r="L60" s="12">
        <v>3641</v>
      </c>
      <c r="M60" s="12" t="s">
        <v>48</v>
      </c>
    </row>
    <row r="61" spans="1:16">
      <c r="A61" t="s">
        <v>72</v>
      </c>
      <c r="B61" s="12">
        <v>153100</v>
      </c>
      <c r="C61" s="13">
        <f>(23660/52)</f>
        <v>455</v>
      </c>
      <c r="D61">
        <v>6</v>
      </c>
      <c r="E61" s="13">
        <v>8</v>
      </c>
      <c r="F61" s="13">
        <v>9</v>
      </c>
      <c r="G61" s="13">
        <v>10</v>
      </c>
      <c r="H61" s="13">
        <v>73</v>
      </c>
      <c r="I61" s="13">
        <v>83</v>
      </c>
      <c r="J61" s="14">
        <f>(L61/40)</f>
        <v>75.1875</v>
      </c>
      <c r="K61" s="12">
        <v>10831</v>
      </c>
      <c r="L61" s="17">
        <v>3007.5</v>
      </c>
      <c r="M61" s="12" t="s">
        <v>48</v>
      </c>
    </row>
    <row r="62" spans="1:16" s="5" customFormat="1">
      <c r="B62" s="15"/>
      <c r="C62" s="7"/>
      <c r="E62" s="18"/>
      <c r="F62" s="18"/>
      <c r="G62" s="18"/>
      <c r="H62" s="18"/>
      <c r="I62" s="18"/>
      <c r="J62" s="112"/>
      <c r="K62" s="19"/>
      <c r="L62" s="18"/>
      <c r="M62" s="18"/>
      <c r="O62"/>
      <c r="P62"/>
    </row>
    <row r="63" spans="1:16">
      <c r="A63" s="1" t="s">
        <v>73</v>
      </c>
    </row>
    <row r="64" spans="1:16">
      <c r="A64" t="s">
        <v>74</v>
      </c>
      <c r="B64" s="12">
        <v>3929</v>
      </c>
      <c r="C64" s="13">
        <f>(1872/52)</f>
        <v>36</v>
      </c>
      <c r="D64">
        <v>6</v>
      </c>
      <c r="E64" s="13">
        <v>1</v>
      </c>
      <c r="F64" s="13">
        <v>0</v>
      </c>
      <c r="G64" s="13">
        <v>1</v>
      </c>
      <c r="H64" s="13">
        <v>2</v>
      </c>
      <c r="I64" s="13">
        <v>3</v>
      </c>
      <c r="J64" s="14">
        <f>(L64/40)</f>
        <v>2.2999999999999998</v>
      </c>
      <c r="K64" s="13">
        <v>0</v>
      </c>
      <c r="L64" s="13">
        <v>92</v>
      </c>
      <c r="M64" t="s">
        <v>15</v>
      </c>
    </row>
    <row r="65" spans="1:16">
      <c r="A65" t="s">
        <v>75</v>
      </c>
      <c r="B65" s="12">
        <v>17489</v>
      </c>
      <c r="C65" s="13">
        <f>(2490/52)</f>
        <v>47.884615384615387</v>
      </c>
      <c r="D65">
        <v>6</v>
      </c>
      <c r="E65" s="13">
        <v>1</v>
      </c>
      <c r="F65" s="13">
        <v>0</v>
      </c>
      <c r="G65" s="13">
        <v>3</v>
      </c>
      <c r="H65" s="13">
        <v>5</v>
      </c>
      <c r="I65" s="13">
        <v>8</v>
      </c>
      <c r="J65" s="14">
        <f>(L65/40)</f>
        <v>6.0250000000000004</v>
      </c>
      <c r="K65" s="13">
        <v>400</v>
      </c>
      <c r="L65" s="13">
        <v>241</v>
      </c>
      <c r="M65" t="s">
        <v>18</v>
      </c>
    </row>
    <row r="66" spans="1:16" s="5" customFormat="1">
      <c r="C66" s="7"/>
      <c r="J66" s="112"/>
      <c r="K66" s="7"/>
      <c r="O66"/>
      <c r="P66"/>
    </row>
    <row r="67" spans="1:16" s="1" customFormat="1">
      <c r="A67" s="1" t="s">
        <v>76</v>
      </c>
      <c r="B67" s="28">
        <v>2938618</v>
      </c>
      <c r="C67" s="77">
        <f>SUM(C4:C66)</f>
        <v>8714.8076923076915</v>
      </c>
      <c r="D67" s="1">
        <f t="shared" ref="D67:I67" si="4">SUM(D4:D66)</f>
        <v>294</v>
      </c>
      <c r="E67" s="77">
        <f t="shared" si="4"/>
        <v>234</v>
      </c>
      <c r="F67" s="77">
        <f t="shared" si="4"/>
        <v>120</v>
      </c>
      <c r="G67" s="77">
        <f t="shared" si="4"/>
        <v>575</v>
      </c>
      <c r="H67" s="77">
        <f t="shared" si="4"/>
        <v>636</v>
      </c>
      <c r="I67" s="28">
        <f t="shared" si="4"/>
        <v>1224</v>
      </c>
      <c r="J67" s="114">
        <f>(L67/40)</f>
        <v>948.61525000000006</v>
      </c>
      <c r="K67" s="28">
        <f>SUM(K4:K66)</f>
        <v>63029</v>
      </c>
      <c r="L67" s="77">
        <f>SUM(L4:L65)</f>
        <v>37944.61</v>
      </c>
    </row>
    <row r="69" spans="1:16">
      <c r="A69" s="20" t="s">
        <v>77</v>
      </c>
    </row>
    <row r="70" spans="1:16">
      <c r="A70" s="20" t="s">
        <v>78</v>
      </c>
    </row>
  </sheetData>
  <phoneticPr fontId="5" type="noConversion"/>
  <printOptions gridLines="1"/>
  <pageMargins left="0.5" right="0.5" top="1" bottom="0.5" header="0.5" footer="0.5"/>
  <pageSetup scale="75" orientation="landscape" r:id="rId1"/>
  <headerFooter alignWithMargins="0">
    <oddHeader>&amp;C&amp;"Arial,Bold"&amp;11Public Library System Operations FY09</oddHeader>
    <oddFooter>&amp;L&amp;9Mississippi Public Library Statistics, FY09, Public Library System Operations</oddFooter>
  </headerFooter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7"/>
  <sheetViews>
    <sheetView workbookViewId="0">
      <selection activeCell="A241" sqref="A241:F241"/>
    </sheetView>
  </sheetViews>
  <sheetFormatPr defaultRowHeight="12.75"/>
  <cols>
    <col min="1" max="1" width="39.42578125" customWidth="1"/>
    <col min="2" max="2" width="45.85546875" customWidth="1"/>
    <col min="3" max="3" width="10.85546875" style="72" customWidth="1"/>
    <col min="5" max="5" width="10.85546875" bestFit="1" customWidth="1"/>
    <col min="6" max="6" width="10.85546875" style="12" customWidth="1"/>
  </cols>
  <sheetData>
    <row r="1" spans="1:6" s="9" customFormat="1" ht="25.5">
      <c r="A1" s="1" t="s">
        <v>150</v>
      </c>
      <c r="B1" s="1" t="s">
        <v>367</v>
      </c>
      <c r="C1" s="106" t="s">
        <v>1</v>
      </c>
      <c r="D1" s="2" t="s">
        <v>665</v>
      </c>
      <c r="E1" s="2" t="s">
        <v>666</v>
      </c>
      <c r="F1" s="42" t="s">
        <v>667</v>
      </c>
    </row>
    <row r="4" spans="1:6">
      <c r="A4" s="9" t="s">
        <v>371</v>
      </c>
      <c r="B4" s="9" t="s">
        <v>372</v>
      </c>
      <c r="C4" s="172">
        <v>1936</v>
      </c>
      <c r="D4" s="11">
        <v>8</v>
      </c>
      <c r="E4" s="11">
        <v>78</v>
      </c>
      <c r="F4" s="117">
        <v>219</v>
      </c>
    </row>
    <row r="5" spans="1:6">
      <c r="A5" s="107" t="s">
        <v>368</v>
      </c>
      <c r="B5" s="107" t="s">
        <v>369</v>
      </c>
      <c r="C5" s="174">
        <v>1121</v>
      </c>
      <c r="D5" s="109">
        <v>15</v>
      </c>
      <c r="E5" s="109">
        <v>153</v>
      </c>
      <c r="F5" s="108">
        <v>105</v>
      </c>
    </row>
    <row r="6" spans="1:6" s="9" customFormat="1">
      <c r="A6" t="s">
        <v>373</v>
      </c>
      <c r="B6" t="s">
        <v>612</v>
      </c>
      <c r="C6" s="171" t="s">
        <v>664</v>
      </c>
      <c r="D6" s="13">
        <v>0</v>
      </c>
      <c r="E6" s="13">
        <v>170</v>
      </c>
      <c r="F6" s="12">
        <v>170</v>
      </c>
    </row>
    <row r="7" spans="1:6" s="9" customFormat="1">
      <c r="A7" s="107" t="s">
        <v>371</v>
      </c>
      <c r="B7" s="107" t="s">
        <v>384</v>
      </c>
      <c r="C7" s="174">
        <v>599</v>
      </c>
      <c r="D7" s="109">
        <v>8</v>
      </c>
      <c r="E7" s="109">
        <v>191</v>
      </c>
      <c r="F7" s="108">
        <v>697</v>
      </c>
    </row>
    <row r="8" spans="1:6">
      <c r="A8" s="9" t="s">
        <v>381</v>
      </c>
      <c r="B8" s="9" t="s">
        <v>613</v>
      </c>
      <c r="C8" s="172" t="s">
        <v>664</v>
      </c>
      <c r="D8" s="11">
        <v>14</v>
      </c>
      <c r="E8" s="11">
        <v>194</v>
      </c>
      <c r="F8" s="117">
        <v>182</v>
      </c>
    </row>
    <row r="9" spans="1:6" s="9" customFormat="1">
      <c r="A9" s="107" t="s">
        <v>368</v>
      </c>
      <c r="B9" s="107" t="s">
        <v>370</v>
      </c>
      <c r="C9" s="174">
        <v>562</v>
      </c>
      <c r="D9" s="109">
        <v>15</v>
      </c>
      <c r="E9" s="109">
        <v>210</v>
      </c>
      <c r="F9" s="108">
        <v>190</v>
      </c>
    </row>
    <row r="10" spans="1:6" s="9" customFormat="1">
      <c r="A10" s="9" t="s">
        <v>371</v>
      </c>
      <c r="B10" s="9" t="s">
        <v>402</v>
      </c>
      <c r="C10" s="172">
        <v>2600</v>
      </c>
      <c r="D10" s="11">
        <v>19</v>
      </c>
      <c r="E10" s="11">
        <v>237</v>
      </c>
      <c r="F10" s="117">
        <v>1293</v>
      </c>
    </row>
    <row r="11" spans="1:6" s="9" customFormat="1">
      <c r="A11" s="107" t="s">
        <v>560</v>
      </c>
      <c r="B11" s="107" t="s">
        <v>614</v>
      </c>
      <c r="C11" s="174" t="s">
        <v>664</v>
      </c>
      <c r="D11" s="109">
        <v>20</v>
      </c>
      <c r="E11" s="109">
        <v>277</v>
      </c>
      <c r="F11" s="108">
        <v>600</v>
      </c>
    </row>
    <row r="12" spans="1:6" s="9" customFormat="1">
      <c r="A12" s="9" t="s">
        <v>373</v>
      </c>
      <c r="B12" s="9" t="s">
        <v>374</v>
      </c>
      <c r="C12" s="172">
        <v>595</v>
      </c>
      <c r="D12" s="11">
        <v>20</v>
      </c>
      <c r="E12" s="11">
        <v>309</v>
      </c>
      <c r="F12" s="117">
        <v>309</v>
      </c>
    </row>
    <row r="13" spans="1:6" s="9" customFormat="1">
      <c r="A13" s="107" t="s">
        <v>371</v>
      </c>
      <c r="B13" s="107" t="s">
        <v>379</v>
      </c>
      <c r="C13" s="174">
        <v>2135</v>
      </c>
      <c r="D13" s="109">
        <v>19</v>
      </c>
      <c r="E13" s="109">
        <v>357</v>
      </c>
      <c r="F13" s="108">
        <v>617</v>
      </c>
    </row>
    <row r="14" spans="1:6" s="9" customFormat="1">
      <c r="A14" s="9" t="s">
        <v>375</v>
      </c>
      <c r="B14" s="9" t="s">
        <v>376</v>
      </c>
      <c r="C14" s="172">
        <v>453</v>
      </c>
      <c r="D14" s="11">
        <v>15</v>
      </c>
      <c r="E14" s="11">
        <v>421</v>
      </c>
      <c r="F14" s="117">
        <v>340</v>
      </c>
    </row>
    <row r="15" spans="1:6" s="9" customFormat="1">
      <c r="A15" s="107" t="s">
        <v>371</v>
      </c>
      <c r="B15" s="107" t="s">
        <v>383</v>
      </c>
      <c r="C15" s="174">
        <v>556</v>
      </c>
      <c r="D15" s="109">
        <v>12</v>
      </c>
      <c r="E15" s="109">
        <v>436</v>
      </c>
      <c r="F15" s="108">
        <v>695</v>
      </c>
    </row>
    <row r="16" spans="1:6" s="9" customFormat="1">
      <c r="A16" s="9" t="s">
        <v>411</v>
      </c>
      <c r="B16" s="9" t="s">
        <v>412</v>
      </c>
      <c r="C16" s="172">
        <v>582</v>
      </c>
      <c r="D16" s="11">
        <v>9</v>
      </c>
      <c r="E16" s="11">
        <v>508</v>
      </c>
      <c r="F16" s="117">
        <v>1775</v>
      </c>
    </row>
    <row r="17" spans="1:6" s="9" customFormat="1">
      <c r="A17" s="107" t="s">
        <v>381</v>
      </c>
      <c r="B17" s="107" t="s">
        <v>382</v>
      </c>
      <c r="C17" s="174">
        <v>351</v>
      </c>
      <c r="D17" s="109">
        <v>14</v>
      </c>
      <c r="E17" s="109">
        <v>690</v>
      </c>
      <c r="F17" s="108">
        <v>689</v>
      </c>
    </row>
    <row r="18" spans="1:6" s="9" customFormat="1">
      <c r="A18" s="9" t="s">
        <v>377</v>
      </c>
      <c r="B18" s="9" t="s">
        <v>380</v>
      </c>
      <c r="C18" s="172">
        <v>624</v>
      </c>
      <c r="D18" s="11">
        <v>12</v>
      </c>
      <c r="E18" s="11">
        <v>770</v>
      </c>
      <c r="F18" s="117">
        <v>646</v>
      </c>
    </row>
    <row r="19" spans="1:6" s="9" customFormat="1">
      <c r="A19" s="107" t="s">
        <v>373</v>
      </c>
      <c r="B19" s="107" t="s">
        <v>387</v>
      </c>
      <c r="C19" s="174">
        <v>693</v>
      </c>
      <c r="D19" s="109">
        <v>30</v>
      </c>
      <c r="E19" s="109">
        <v>773</v>
      </c>
      <c r="F19" s="108">
        <v>773</v>
      </c>
    </row>
    <row r="20" spans="1:6" s="9" customFormat="1">
      <c r="A20" s="9" t="s">
        <v>385</v>
      </c>
      <c r="B20" s="9" t="s">
        <v>386</v>
      </c>
      <c r="C20" s="172">
        <v>245</v>
      </c>
      <c r="D20" s="11">
        <v>37.5</v>
      </c>
      <c r="E20" s="11">
        <v>775</v>
      </c>
      <c r="F20" s="117">
        <v>747</v>
      </c>
    </row>
    <row r="21" spans="1:6" s="9" customFormat="1">
      <c r="A21" s="107" t="s">
        <v>388</v>
      </c>
      <c r="B21" s="107" t="s">
        <v>389</v>
      </c>
      <c r="C21" s="174">
        <v>684</v>
      </c>
      <c r="D21" s="109">
        <v>20</v>
      </c>
      <c r="E21" s="109">
        <v>799</v>
      </c>
      <c r="F21" s="108">
        <v>851</v>
      </c>
    </row>
    <row r="22" spans="1:6" s="9" customFormat="1">
      <c r="A22" s="9" t="s">
        <v>377</v>
      </c>
      <c r="B22" s="9" t="s">
        <v>378</v>
      </c>
      <c r="C22" s="172">
        <v>473</v>
      </c>
      <c r="D22" s="11">
        <v>12</v>
      </c>
      <c r="E22" s="11">
        <v>828</v>
      </c>
      <c r="F22" s="117">
        <v>401</v>
      </c>
    </row>
    <row r="23" spans="1:6" s="9" customFormat="1">
      <c r="A23" s="107" t="s">
        <v>390</v>
      </c>
      <c r="B23" s="107" t="s">
        <v>391</v>
      </c>
      <c r="C23" s="174">
        <v>2342</v>
      </c>
      <c r="D23" s="109">
        <v>10</v>
      </c>
      <c r="E23" s="109">
        <v>877</v>
      </c>
      <c r="F23" s="108">
        <v>877</v>
      </c>
    </row>
    <row r="24" spans="1:6" s="9" customFormat="1">
      <c r="A24" s="9" t="s">
        <v>373</v>
      </c>
      <c r="B24" s="9" t="s">
        <v>394</v>
      </c>
      <c r="C24" s="172">
        <v>555</v>
      </c>
      <c r="D24" s="11">
        <v>20</v>
      </c>
      <c r="E24" s="117">
        <v>1033</v>
      </c>
      <c r="F24" s="117">
        <v>1033</v>
      </c>
    </row>
    <row r="25" spans="1:6" s="9" customFormat="1">
      <c r="A25" s="107" t="s">
        <v>392</v>
      </c>
      <c r="B25" s="107" t="s">
        <v>393</v>
      </c>
      <c r="C25" s="174">
        <v>1292</v>
      </c>
      <c r="D25" s="109">
        <v>48</v>
      </c>
      <c r="E25" s="108">
        <v>1040</v>
      </c>
      <c r="F25" s="108">
        <v>985</v>
      </c>
    </row>
    <row r="26" spans="1:6" s="9" customFormat="1">
      <c r="A26" s="9" t="s">
        <v>419</v>
      </c>
      <c r="B26" s="9" t="s">
        <v>420</v>
      </c>
      <c r="C26" s="172">
        <v>2215</v>
      </c>
      <c r="D26" s="11">
        <v>31</v>
      </c>
      <c r="E26" s="117">
        <v>1116</v>
      </c>
      <c r="F26" s="117">
        <v>2094</v>
      </c>
    </row>
    <row r="27" spans="1:6" s="9" customFormat="1">
      <c r="A27" s="107" t="s">
        <v>385</v>
      </c>
      <c r="B27" s="107" t="s">
        <v>616</v>
      </c>
      <c r="C27" s="174" t="s">
        <v>664</v>
      </c>
      <c r="D27" s="109">
        <v>10</v>
      </c>
      <c r="E27" s="108">
        <v>1124</v>
      </c>
      <c r="F27" s="108">
        <v>1304</v>
      </c>
    </row>
    <row r="28" spans="1:6" s="9" customFormat="1">
      <c r="A28" s="9" t="s">
        <v>373</v>
      </c>
      <c r="B28" s="9" t="s">
        <v>399</v>
      </c>
      <c r="C28" s="172">
        <v>965</v>
      </c>
      <c r="D28" s="11">
        <v>20</v>
      </c>
      <c r="E28" s="117">
        <v>1264</v>
      </c>
      <c r="F28" s="117">
        <v>1264</v>
      </c>
    </row>
    <row r="29" spans="1:6" s="9" customFormat="1">
      <c r="A29" s="107" t="s">
        <v>403</v>
      </c>
      <c r="B29" s="107" t="s">
        <v>404</v>
      </c>
      <c r="C29" s="174">
        <v>1016</v>
      </c>
      <c r="D29" s="109">
        <v>40</v>
      </c>
      <c r="E29" s="108">
        <v>1310</v>
      </c>
      <c r="F29" s="108">
        <v>1310</v>
      </c>
    </row>
    <row r="30" spans="1:6" s="9" customFormat="1">
      <c r="A30" s="9" t="s">
        <v>417</v>
      </c>
      <c r="B30" s="9" t="s">
        <v>418</v>
      </c>
      <c r="C30" s="172">
        <v>233</v>
      </c>
      <c r="D30" s="11">
        <v>20</v>
      </c>
      <c r="E30" s="117">
        <v>1378</v>
      </c>
      <c r="F30" s="117">
        <v>1899</v>
      </c>
    </row>
    <row r="31" spans="1:6" s="9" customFormat="1">
      <c r="A31" s="107" t="s">
        <v>430</v>
      </c>
      <c r="B31" s="107" t="s">
        <v>662</v>
      </c>
      <c r="C31" s="174" t="s">
        <v>664</v>
      </c>
      <c r="D31" s="109">
        <v>16</v>
      </c>
      <c r="E31" s="108">
        <v>1378</v>
      </c>
      <c r="F31" s="175"/>
    </row>
    <row r="32" spans="1:6" s="9" customFormat="1">
      <c r="A32" s="9" t="s">
        <v>405</v>
      </c>
      <c r="B32" s="9" t="s">
        <v>406</v>
      </c>
      <c r="C32" s="172">
        <v>277</v>
      </c>
      <c r="D32" s="11">
        <v>9</v>
      </c>
      <c r="E32" s="117">
        <v>1385</v>
      </c>
      <c r="F32" s="117">
        <v>1319</v>
      </c>
    </row>
    <row r="33" spans="1:6" s="9" customFormat="1">
      <c r="A33" s="107" t="s">
        <v>400</v>
      </c>
      <c r="B33" s="107" t="s">
        <v>401</v>
      </c>
      <c r="C33" s="174">
        <v>553</v>
      </c>
      <c r="D33" s="109">
        <v>20</v>
      </c>
      <c r="E33" s="108">
        <v>1497</v>
      </c>
      <c r="F33" s="108">
        <v>1284</v>
      </c>
    </row>
    <row r="34" spans="1:6" s="9" customFormat="1">
      <c r="A34" s="9" t="s">
        <v>395</v>
      </c>
      <c r="B34" s="9" t="s">
        <v>396</v>
      </c>
      <c r="C34" s="172">
        <v>699</v>
      </c>
      <c r="D34" s="11">
        <v>20</v>
      </c>
      <c r="E34" s="117">
        <v>1547</v>
      </c>
      <c r="F34" s="117">
        <v>1087</v>
      </c>
    </row>
    <row r="35" spans="1:6" s="9" customFormat="1">
      <c r="A35" s="107" t="s">
        <v>407</v>
      </c>
      <c r="B35" s="107" t="s">
        <v>408</v>
      </c>
      <c r="C35" s="174">
        <v>1986</v>
      </c>
      <c r="D35" s="109">
        <v>42</v>
      </c>
      <c r="E35" s="108">
        <v>1697</v>
      </c>
      <c r="F35" s="108">
        <v>1420</v>
      </c>
    </row>
    <row r="36" spans="1:6" s="9" customFormat="1">
      <c r="A36" s="9" t="s">
        <v>400</v>
      </c>
      <c r="B36" s="9" t="s">
        <v>619</v>
      </c>
      <c r="C36" s="172" t="s">
        <v>664</v>
      </c>
      <c r="D36" s="11">
        <v>20</v>
      </c>
      <c r="E36" s="117">
        <v>1781</v>
      </c>
      <c r="F36" s="117">
        <v>2643</v>
      </c>
    </row>
    <row r="37" spans="1:6" s="9" customFormat="1">
      <c r="A37" s="107" t="s">
        <v>395</v>
      </c>
      <c r="B37" s="107" t="s">
        <v>410</v>
      </c>
      <c r="C37" s="174">
        <v>623</v>
      </c>
      <c r="D37" s="109">
        <v>25</v>
      </c>
      <c r="E37" s="108">
        <v>1851</v>
      </c>
      <c r="F37" s="108">
        <v>1768</v>
      </c>
    </row>
    <row r="38" spans="1:6" s="9" customFormat="1">
      <c r="A38" s="9" t="s">
        <v>430</v>
      </c>
      <c r="B38" s="9" t="s">
        <v>431</v>
      </c>
      <c r="C38" s="172">
        <v>2962</v>
      </c>
      <c r="D38" s="11">
        <v>16</v>
      </c>
      <c r="E38" s="117">
        <v>1927</v>
      </c>
      <c r="F38" s="117">
        <v>2843</v>
      </c>
    </row>
    <row r="39" spans="1:6" s="9" customFormat="1">
      <c r="A39" s="107" t="s">
        <v>451</v>
      </c>
      <c r="B39" s="107" t="s">
        <v>452</v>
      </c>
      <c r="C39" s="174">
        <v>556</v>
      </c>
      <c r="D39" s="109">
        <v>40</v>
      </c>
      <c r="E39" s="108">
        <v>1950</v>
      </c>
      <c r="F39" s="111">
        <v>5225</v>
      </c>
    </row>
    <row r="40" spans="1:6" s="9" customFormat="1">
      <c r="A40" s="9" t="s">
        <v>400</v>
      </c>
      <c r="B40" s="9" t="s">
        <v>426</v>
      </c>
      <c r="C40" s="172">
        <v>696</v>
      </c>
      <c r="D40" s="11">
        <v>30</v>
      </c>
      <c r="E40" s="117">
        <v>2109</v>
      </c>
      <c r="F40" s="117">
        <v>2643</v>
      </c>
    </row>
    <row r="41" spans="1:6" s="9" customFormat="1">
      <c r="A41" s="107" t="s">
        <v>371</v>
      </c>
      <c r="B41" s="107" t="s">
        <v>415</v>
      </c>
      <c r="C41" s="174">
        <v>2330</v>
      </c>
      <c r="D41" s="109">
        <v>19</v>
      </c>
      <c r="E41" s="108">
        <v>2121</v>
      </c>
      <c r="F41" s="108">
        <v>1824</v>
      </c>
    </row>
    <row r="42" spans="1:6" s="9" customFormat="1">
      <c r="A42" s="9" t="s">
        <v>430</v>
      </c>
      <c r="B42" s="9" t="s">
        <v>620</v>
      </c>
      <c r="C42" s="172" t="s">
        <v>664</v>
      </c>
      <c r="D42" s="11">
        <v>16</v>
      </c>
      <c r="E42" s="117">
        <v>2154</v>
      </c>
      <c r="F42" s="117">
        <v>2788</v>
      </c>
    </row>
    <row r="43" spans="1:6" s="9" customFormat="1">
      <c r="A43" s="107" t="s">
        <v>381</v>
      </c>
      <c r="B43" s="107" t="s">
        <v>422</v>
      </c>
      <c r="C43" s="174">
        <v>496</v>
      </c>
      <c r="D43" s="109">
        <v>16</v>
      </c>
      <c r="E43" s="108">
        <v>2242</v>
      </c>
      <c r="F43" s="108">
        <v>2305</v>
      </c>
    </row>
    <row r="44" spans="1:6" s="9" customFormat="1">
      <c r="A44" s="9" t="s">
        <v>373</v>
      </c>
      <c r="B44" s="9" t="s">
        <v>421</v>
      </c>
      <c r="C44" s="172">
        <v>973</v>
      </c>
      <c r="D44" s="11">
        <v>20</v>
      </c>
      <c r="E44" s="117">
        <v>2248</v>
      </c>
      <c r="F44" s="117">
        <v>2248</v>
      </c>
    </row>
    <row r="45" spans="1:6" s="9" customFormat="1">
      <c r="A45" s="107" t="s">
        <v>397</v>
      </c>
      <c r="B45" s="107" t="s">
        <v>398</v>
      </c>
      <c r="C45" s="174">
        <v>508</v>
      </c>
      <c r="D45" s="109">
        <v>20</v>
      </c>
      <c r="E45" s="108">
        <v>2373</v>
      </c>
      <c r="F45" s="108">
        <v>1111</v>
      </c>
    </row>
    <row r="46" spans="1:6" s="168" customFormat="1">
      <c r="A46" s="9" t="s">
        <v>381</v>
      </c>
      <c r="B46" s="9" t="s">
        <v>622</v>
      </c>
      <c r="C46" s="172" t="s">
        <v>664</v>
      </c>
      <c r="D46" s="11">
        <v>16</v>
      </c>
      <c r="E46" s="117">
        <v>2592</v>
      </c>
      <c r="F46" s="117">
        <v>3128</v>
      </c>
    </row>
    <row r="47" spans="1:6" s="9" customFormat="1">
      <c r="A47" s="110" t="s">
        <v>405</v>
      </c>
      <c r="B47" s="107" t="s">
        <v>624</v>
      </c>
      <c r="C47" s="174" t="s">
        <v>664</v>
      </c>
      <c r="D47" s="109">
        <v>14</v>
      </c>
      <c r="E47" s="108">
        <v>2610</v>
      </c>
      <c r="F47" s="108">
        <v>3283</v>
      </c>
    </row>
    <row r="48" spans="1:6" s="9" customFormat="1">
      <c r="A48" s="168" t="s">
        <v>427</v>
      </c>
      <c r="B48" s="168" t="s">
        <v>428</v>
      </c>
      <c r="C48" s="173">
        <v>1247</v>
      </c>
      <c r="D48" s="11">
        <v>21</v>
      </c>
      <c r="E48" s="117">
        <v>2691</v>
      </c>
      <c r="F48" s="167">
        <v>2691</v>
      </c>
    </row>
    <row r="49" spans="1:6" s="9" customFormat="1">
      <c r="A49" s="107" t="s">
        <v>407</v>
      </c>
      <c r="B49" s="107" t="s">
        <v>425</v>
      </c>
      <c r="C49" s="174">
        <v>352</v>
      </c>
      <c r="D49" s="109">
        <v>24</v>
      </c>
      <c r="E49" s="108">
        <v>2744</v>
      </c>
      <c r="F49" s="108">
        <v>2560</v>
      </c>
    </row>
    <row r="50" spans="1:6" s="9" customFormat="1">
      <c r="A50" s="9" t="s">
        <v>392</v>
      </c>
      <c r="B50" s="9" t="s">
        <v>617</v>
      </c>
      <c r="C50" s="172" t="s">
        <v>664</v>
      </c>
      <c r="D50" s="11">
        <v>45</v>
      </c>
      <c r="E50" s="117">
        <v>2815</v>
      </c>
      <c r="F50" s="117">
        <v>2472</v>
      </c>
    </row>
    <row r="51" spans="1:6" s="9" customFormat="1">
      <c r="A51" s="107" t="s">
        <v>419</v>
      </c>
      <c r="B51" s="107" t="s">
        <v>440</v>
      </c>
      <c r="C51" s="174">
        <v>1200</v>
      </c>
      <c r="D51" s="109">
        <v>31</v>
      </c>
      <c r="E51" s="108">
        <v>2930</v>
      </c>
      <c r="F51" s="108">
        <v>3590</v>
      </c>
    </row>
    <row r="52" spans="1:6" s="9" customFormat="1">
      <c r="A52" s="9" t="s">
        <v>390</v>
      </c>
      <c r="B52" s="9" t="s">
        <v>432</v>
      </c>
      <c r="C52" s="172">
        <v>1001</v>
      </c>
      <c r="D52" s="11">
        <v>12</v>
      </c>
      <c r="E52" s="117">
        <v>3084</v>
      </c>
      <c r="F52" s="117">
        <v>3084</v>
      </c>
    </row>
    <row r="53" spans="1:6" s="9" customFormat="1">
      <c r="A53" s="107" t="s">
        <v>413</v>
      </c>
      <c r="B53" s="107" t="s">
        <v>435</v>
      </c>
      <c r="C53" s="174">
        <v>1566</v>
      </c>
      <c r="D53" s="109">
        <v>36</v>
      </c>
      <c r="E53" s="108">
        <v>3085</v>
      </c>
      <c r="F53" s="108">
        <v>3199</v>
      </c>
    </row>
    <row r="54" spans="1:6" s="9" customFormat="1">
      <c r="A54" s="9" t="s">
        <v>395</v>
      </c>
      <c r="B54" s="9" t="s">
        <v>423</v>
      </c>
      <c r="C54" s="172">
        <v>1010</v>
      </c>
      <c r="D54" s="11">
        <v>35</v>
      </c>
      <c r="E54" s="117">
        <v>3142</v>
      </c>
      <c r="F54" s="117">
        <v>2359</v>
      </c>
    </row>
    <row r="55" spans="1:6" s="9" customFormat="1">
      <c r="A55" s="107" t="s">
        <v>373</v>
      </c>
      <c r="B55" s="107" t="s">
        <v>623</v>
      </c>
      <c r="C55" s="174" t="s">
        <v>664</v>
      </c>
      <c r="D55" s="109">
        <v>20</v>
      </c>
      <c r="E55" s="108">
        <v>3195</v>
      </c>
      <c r="F55" s="108">
        <v>3195</v>
      </c>
    </row>
    <row r="56" spans="1:6" s="9" customFormat="1">
      <c r="A56" s="9" t="s">
        <v>447</v>
      </c>
      <c r="B56" s="9" t="s">
        <v>448</v>
      </c>
      <c r="C56" s="172">
        <v>188</v>
      </c>
      <c r="D56" s="11">
        <v>32</v>
      </c>
      <c r="E56" s="117">
        <v>3220</v>
      </c>
      <c r="F56" s="117">
        <v>4948</v>
      </c>
    </row>
    <row r="57" spans="1:6" s="9" customFormat="1">
      <c r="A57" s="107" t="s">
        <v>405</v>
      </c>
      <c r="B57" s="107" t="s">
        <v>436</v>
      </c>
      <c r="C57" s="174">
        <v>643</v>
      </c>
      <c r="D57" s="109">
        <v>12</v>
      </c>
      <c r="E57" s="108">
        <v>3227</v>
      </c>
      <c r="F57" s="108">
        <v>3287</v>
      </c>
    </row>
    <row r="58" spans="1:6" s="9" customFormat="1">
      <c r="A58" s="9" t="s">
        <v>417</v>
      </c>
      <c r="B58" s="9" t="s">
        <v>615</v>
      </c>
      <c r="C58" s="172" t="s">
        <v>664</v>
      </c>
      <c r="D58" s="11">
        <v>20</v>
      </c>
      <c r="E58" s="117">
        <v>3355</v>
      </c>
      <c r="F58" s="117">
        <v>1000</v>
      </c>
    </row>
    <row r="59" spans="1:6" s="9" customFormat="1">
      <c r="A59" s="107" t="s">
        <v>392</v>
      </c>
      <c r="B59" s="107" t="s">
        <v>437</v>
      </c>
      <c r="C59" s="174">
        <v>602</v>
      </c>
      <c r="D59" s="109">
        <v>48</v>
      </c>
      <c r="E59" s="108">
        <v>3399</v>
      </c>
      <c r="F59" s="108">
        <v>3322</v>
      </c>
    </row>
    <row r="60" spans="1:6" s="9" customFormat="1">
      <c r="A60" s="9" t="s">
        <v>385</v>
      </c>
      <c r="B60" s="9" t="s">
        <v>416</v>
      </c>
      <c r="C60" s="172">
        <v>737</v>
      </c>
      <c r="D60" s="11">
        <v>10</v>
      </c>
      <c r="E60" s="117">
        <v>3408</v>
      </c>
      <c r="F60" s="117">
        <v>1878</v>
      </c>
    </row>
    <row r="61" spans="1:6" s="9" customFormat="1">
      <c r="A61" s="107" t="s">
        <v>419</v>
      </c>
      <c r="B61" s="107" t="s">
        <v>424</v>
      </c>
      <c r="C61" s="174">
        <v>1226</v>
      </c>
      <c r="D61" s="109">
        <v>20</v>
      </c>
      <c r="E61" s="108">
        <v>3422</v>
      </c>
      <c r="F61" s="108">
        <v>2525</v>
      </c>
    </row>
    <row r="62" spans="1:6" s="9" customFormat="1">
      <c r="A62" s="9" t="s">
        <v>411</v>
      </c>
      <c r="B62" s="9" t="s">
        <v>463</v>
      </c>
      <c r="C62" s="172">
        <v>876</v>
      </c>
      <c r="D62" s="11">
        <v>36</v>
      </c>
      <c r="E62" s="117">
        <v>3435</v>
      </c>
      <c r="F62" s="117">
        <v>7010</v>
      </c>
    </row>
    <row r="63" spans="1:6" s="9" customFormat="1">
      <c r="A63" s="107" t="s">
        <v>499</v>
      </c>
      <c r="B63" s="107" t="s">
        <v>625</v>
      </c>
      <c r="C63" s="174" t="s">
        <v>664</v>
      </c>
      <c r="D63" s="109">
        <v>32</v>
      </c>
      <c r="E63" s="108">
        <v>3442</v>
      </c>
      <c r="F63" s="108">
        <v>3536</v>
      </c>
    </row>
    <row r="64" spans="1:6" s="9" customFormat="1">
      <c r="A64" s="9" t="s">
        <v>413</v>
      </c>
      <c r="B64" s="9" t="s">
        <v>414</v>
      </c>
      <c r="C64" s="172">
        <v>1161</v>
      </c>
      <c r="D64" s="11">
        <v>36</v>
      </c>
      <c r="E64" s="117">
        <v>3609</v>
      </c>
      <c r="F64" s="117">
        <v>1812</v>
      </c>
    </row>
    <row r="65" spans="1:7" s="9" customFormat="1">
      <c r="A65" s="107" t="s">
        <v>430</v>
      </c>
      <c r="B65" s="107" t="s">
        <v>444</v>
      </c>
      <c r="C65" s="174">
        <v>484</v>
      </c>
      <c r="D65" s="109">
        <v>16</v>
      </c>
      <c r="E65" s="108">
        <v>3841</v>
      </c>
      <c r="F65" s="108">
        <v>4325</v>
      </c>
    </row>
    <row r="66" spans="1:7" s="9" customFormat="1">
      <c r="A66" s="9" t="s">
        <v>542</v>
      </c>
      <c r="B66" s="9" t="s">
        <v>626</v>
      </c>
      <c r="C66" s="172" t="s">
        <v>664</v>
      </c>
      <c r="D66" s="11">
        <v>15</v>
      </c>
      <c r="E66" s="117">
        <v>3876</v>
      </c>
      <c r="F66" s="117">
        <v>3739</v>
      </c>
    </row>
    <row r="67" spans="1:7" s="9" customFormat="1">
      <c r="A67" s="107" t="s">
        <v>400</v>
      </c>
      <c r="B67" s="107" t="s">
        <v>621</v>
      </c>
      <c r="C67" s="174" t="s">
        <v>664</v>
      </c>
      <c r="D67" s="109">
        <v>20</v>
      </c>
      <c r="E67" s="108">
        <v>3900</v>
      </c>
      <c r="F67" s="108">
        <v>3122</v>
      </c>
    </row>
    <row r="68" spans="1:7" s="9" customFormat="1">
      <c r="A68" s="9" t="s">
        <v>373</v>
      </c>
      <c r="B68" s="9" t="s">
        <v>441</v>
      </c>
      <c r="C68" s="172">
        <v>1025</v>
      </c>
      <c r="D68" s="11">
        <v>40</v>
      </c>
      <c r="E68" s="117">
        <v>3922</v>
      </c>
      <c r="F68" s="117">
        <v>3922</v>
      </c>
    </row>
    <row r="69" spans="1:7" s="9" customFormat="1">
      <c r="A69" s="107" t="s">
        <v>405</v>
      </c>
      <c r="B69" s="107" t="s">
        <v>429</v>
      </c>
      <c r="C69" s="174">
        <v>406</v>
      </c>
      <c r="D69" s="109">
        <v>12</v>
      </c>
      <c r="E69" s="108">
        <v>4183</v>
      </c>
      <c r="F69" s="108">
        <v>2789</v>
      </c>
    </row>
    <row r="70" spans="1:7" s="9" customFormat="1">
      <c r="A70" s="9" t="s">
        <v>392</v>
      </c>
      <c r="B70" s="9" t="s">
        <v>629</v>
      </c>
      <c r="C70" s="172" t="s">
        <v>664</v>
      </c>
      <c r="D70" s="11">
        <v>49</v>
      </c>
      <c r="E70" s="117">
        <v>4386</v>
      </c>
      <c r="F70" s="117">
        <v>5219</v>
      </c>
    </row>
    <row r="71" spans="1:7" s="9" customFormat="1">
      <c r="A71" s="107" t="s">
        <v>419</v>
      </c>
      <c r="B71" s="107" t="s">
        <v>434</v>
      </c>
      <c r="C71" s="174">
        <v>193</v>
      </c>
      <c r="D71" s="109">
        <v>20</v>
      </c>
      <c r="E71" s="108">
        <v>4584</v>
      </c>
      <c r="F71" s="108">
        <v>3130</v>
      </c>
    </row>
    <row r="72" spans="1:7" s="9" customFormat="1">
      <c r="A72" s="9" t="s">
        <v>400</v>
      </c>
      <c r="B72" s="9" t="s">
        <v>433</v>
      </c>
      <c r="C72" s="172">
        <v>2008</v>
      </c>
      <c r="D72" s="11">
        <v>20</v>
      </c>
      <c r="E72" s="117">
        <v>4760</v>
      </c>
      <c r="F72" s="117">
        <v>3121</v>
      </c>
    </row>
    <row r="73" spans="1:7" s="9" customFormat="1">
      <c r="A73" s="107" t="s">
        <v>419</v>
      </c>
      <c r="B73" s="107" t="s">
        <v>442</v>
      </c>
      <c r="C73" s="174">
        <v>676</v>
      </c>
      <c r="D73" s="109">
        <v>20</v>
      </c>
      <c r="E73" s="108">
        <v>4814</v>
      </c>
      <c r="F73" s="108">
        <v>4220</v>
      </c>
    </row>
    <row r="74" spans="1:7" s="9" customFormat="1">
      <c r="A74" s="9" t="s">
        <v>381</v>
      </c>
      <c r="B74" s="9" t="s">
        <v>446</v>
      </c>
      <c r="C74" s="172">
        <v>1026</v>
      </c>
      <c r="D74" s="11">
        <v>30</v>
      </c>
      <c r="E74" s="117">
        <v>4878</v>
      </c>
      <c r="F74" s="117">
        <v>4878</v>
      </c>
    </row>
    <row r="75" spans="1:7" s="9" customFormat="1">
      <c r="A75" s="107" t="s">
        <v>438</v>
      </c>
      <c r="B75" s="107" t="s">
        <v>439</v>
      </c>
      <c r="C75" s="174">
        <v>601</v>
      </c>
      <c r="D75" s="109">
        <v>24</v>
      </c>
      <c r="E75" s="108">
        <v>4905</v>
      </c>
      <c r="F75" s="108">
        <v>3404</v>
      </c>
    </row>
    <row r="76" spans="1:7" s="9" customFormat="1">
      <c r="A76" s="9" t="s">
        <v>397</v>
      </c>
      <c r="B76" s="9" t="s">
        <v>409</v>
      </c>
      <c r="C76" s="172">
        <v>1310</v>
      </c>
      <c r="D76" s="11">
        <v>20</v>
      </c>
      <c r="E76" s="117">
        <v>4978</v>
      </c>
      <c r="F76" s="117">
        <v>1445</v>
      </c>
    </row>
    <row r="77" spans="1:7" s="9" customFormat="1">
      <c r="A77" s="107" t="s">
        <v>451</v>
      </c>
      <c r="B77" s="107" t="s">
        <v>455</v>
      </c>
      <c r="C77" s="174">
        <v>564</v>
      </c>
      <c r="D77" s="109">
        <v>40</v>
      </c>
      <c r="E77" s="108">
        <v>5141</v>
      </c>
      <c r="F77" s="108">
        <v>5753</v>
      </c>
      <c r="G77" s="181"/>
    </row>
    <row r="78" spans="1:7" s="9" customFormat="1">
      <c r="A78" s="9" t="s">
        <v>407</v>
      </c>
      <c r="B78" s="9" t="s">
        <v>445</v>
      </c>
      <c r="C78" s="172">
        <v>1673</v>
      </c>
      <c r="D78" s="11">
        <v>30</v>
      </c>
      <c r="E78" s="117">
        <v>5190</v>
      </c>
      <c r="F78" s="117">
        <v>4445</v>
      </c>
    </row>
    <row r="79" spans="1:7" s="9" customFormat="1">
      <c r="A79" s="107" t="s">
        <v>522</v>
      </c>
      <c r="B79" s="107" t="s">
        <v>523</v>
      </c>
      <c r="C79" s="174">
        <v>2082</v>
      </c>
      <c r="D79" s="109">
        <v>48</v>
      </c>
      <c r="E79" s="108">
        <v>5264</v>
      </c>
      <c r="F79" s="108">
        <v>22984</v>
      </c>
    </row>
    <row r="80" spans="1:7" s="9" customFormat="1">
      <c r="A80" s="9" t="s">
        <v>411</v>
      </c>
      <c r="B80" s="9" t="s">
        <v>443</v>
      </c>
      <c r="C80" s="172">
        <v>1943</v>
      </c>
      <c r="D80" s="11">
        <v>20</v>
      </c>
      <c r="E80" s="117">
        <v>5305</v>
      </c>
      <c r="F80" s="117">
        <v>4235</v>
      </c>
    </row>
    <row r="81" spans="1:6" s="9" customFormat="1">
      <c r="A81" s="107" t="s">
        <v>403</v>
      </c>
      <c r="B81" s="107" t="s">
        <v>454</v>
      </c>
      <c r="C81" s="174">
        <v>436</v>
      </c>
      <c r="D81" s="109">
        <v>30</v>
      </c>
      <c r="E81" s="108">
        <v>5734</v>
      </c>
      <c r="F81" s="108">
        <v>5734</v>
      </c>
    </row>
    <row r="82" spans="1:6" s="9" customFormat="1">
      <c r="A82" s="9" t="s">
        <v>392</v>
      </c>
      <c r="B82" s="9" t="s">
        <v>459</v>
      </c>
      <c r="C82" s="172">
        <v>909</v>
      </c>
      <c r="D82" s="11">
        <v>48</v>
      </c>
      <c r="E82" s="117">
        <v>5756</v>
      </c>
      <c r="F82" s="117">
        <v>6315</v>
      </c>
    </row>
    <row r="83" spans="1:6" s="9" customFormat="1">
      <c r="A83" s="107" t="s">
        <v>430</v>
      </c>
      <c r="B83" s="107" t="s">
        <v>627</v>
      </c>
      <c r="C83" s="174" t="s">
        <v>664</v>
      </c>
      <c r="D83" s="109">
        <v>12</v>
      </c>
      <c r="E83" s="108">
        <v>5767</v>
      </c>
      <c r="F83" s="108">
        <v>4480</v>
      </c>
    </row>
    <row r="84" spans="1:6" s="9" customFormat="1">
      <c r="A84" s="9" t="s">
        <v>373</v>
      </c>
      <c r="B84" s="9" t="s">
        <v>456</v>
      </c>
      <c r="C84" s="172">
        <v>1005</v>
      </c>
      <c r="D84" s="11">
        <v>40</v>
      </c>
      <c r="E84" s="117">
        <v>5826</v>
      </c>
      <c r="F84" s="117">
        <v>5826</v>
      </c>
    </row>
    <row r="85" spans="1:6" s="9" customFormat="1">
      <c r="A85" s="107" t="s">
        <v>390</v>
      </c>
      <c r="B85" s="107" t="s">
        <v>453</v>
      </c>
      <c r="C85" s="174">
        <v>2831</v>
      </c>
      <c r="D85" s="109">
        <v>15</v>
      </c>
      <c r="E85" s="108">
        <v>6226</v>
      </c>
      <c r="F85" s="108">
        <v>5549</v>
      </c>
    </row>
    <row r="86" spans="1:6" s="9" customFormat="1">
      <c r="A86" s="9" t="s">
        <v>405</v>
      </c>
      <c r="B86" s="9" t="s">
        <v>449</v>
      </c>
      <c r="C86" s="172">
        <v>234</v>
      </c>
      <c r="D86" s="11">
        <v>20</v>
      </c>
      <c r="E86" s="117">
        <v>6267</v>
      </c>
      <c r="F86" s="117">
        <v>4964</v>
      </c>
    </row>
    <row r="87" spans="1:6" s="9" customFormat="1">
      <c r="A87" s="107" t="s">
        <v>419</v>
      </c>
      <c r="B87" s="107" t="s">
        <v>458</v>
      </c>
      <c r="C87" s="174">
        <v>1690</v>
      </c>
      <c r="D87" s="109">
        <v>20</v>
      </c>
      <c r="E87" s="108">
        <v>6325</v>
      </c>
      <c r="F87" s="108">
        <v>6300</v>
      </c>
    </row>
    <row r="88" spans="1:6" s="9" customFormat="1">
      <c r="A88" s="9" t="s">
        <v>375</v>
      </c>
      <c r="B88" s="9" t="s">
        <v>462</v>
      </c>
      <c r="C88" s="172">
        <v>1721</v>
      </c>
      <c r="D88" s="11">
        <v>45</v>
      </c>
      <c r="E88" s="117">
        <v>6824</v>
      </c>
      <c r="F88" s="117">
        <v>6824</v>
      </c>
    </row>
    <row r="89" spans="1:6" s="9" customFormat="1">
      <c r="A89" s="107" t="s">
        <v>368</v>
      </c>
      <c r="B89" s="107" t="s">
        <v>466</v>
      </c>
      <c r="C89" s="174">
        <v>2744</v>
      </c>
      <c r="D89" s="109">
        <v>40</v>
      </c>
      <c r="E89" s="108">
        <v>7056</v>
      </c>
      <c r="F89" s="108">
        <v>7056</v>
      </c>
    </row>
    <row r="90" spans="1:6" s="9" customFormat="1">
      <c r="A90" s="9" t="s">
        <v>464</v>
      </c>
      <c r="B90" s="9" t="s">
        <v>465</v>
      </c>
      <c r="C90" s="172">
        <v>564</v>
      </c>
      <c r="D90" s="11">
        <v>20</v>
      </c>
      <c r="E90" s="117">
        <v>7225</v>
      </c>
      <c r="F90" s="117">
        <v>7011</v>
      </c>
    </row>
    <row r="91" spans="1:6" s="9" customFormat="1">
      <c r="A91" s="107" t="s">
        <v>373</v>
      </c>
      <c r="B91" s="107" t="s">
        <v>469</v>
      </c>
      <c r="C91" s="174">
        <v>352</v>
      </c>
      <c r="D91" s="109">
        <v>40</v>
      </c>
      <c r="E91" s="108">
        <v>7299</v>
      </c>
      <c r="F91" s="108">
        <v>7299</v>
      </c>
    </row>
    <row r="92" spans="1:6" s="9" customFormat="1">
      <c r="A92" s="9" t="s">
        <v>400</v>
      </c>
      <c r="B92" s="9" t="s">
        <v>461</v>
      </c>
      <c r="C92" s="172">
        <v>1524</v>
      </c>
      <c r="D92" s="11">
        <v>30</v>
      </c>
      <c r="E92" s="117">
        <v>7430</v>
      </c>
      <c r="F92" s="117">
        <v>6436</v>
      </c>
    </row>
    <row r="93" spans="1:6" s="9" customFormat="1">
      <c r="A93" s="107" t="s">
        <v>417</v>
      </c>
      <c r="B93" s="107" t="s">
        <v>450</v>
      </c>
      <c r="C93" s="174">
        <v>812</v>
      </c>
      <c r="D93" s="109">
        <v>24</v>
      </c>
      <c r="E93" s="108">
        <v>7637</v>
      </c>
      <c r="F93" s="108">
        <v>5066</v>
      </c>
    </row>
    <row r="94" spans="1:6" s="9" customFormat="1">
      <c r="A94" s="9" t="s">
        <v>377</v>
      </c>
      <c r="B94" s="9" t="s">
        <v>460</v>
      </c>
      <c r="C94" s="172">
        <v>948</v>
      </c>
      <c r="D94" s="11">
        <v>20</v>
      </c>
      <c r="E94" s="117">
        <v>7666</v>
      </c>
      <c r="F94" s="117">
        <v>6376</v>
      </c>
    </row>
    <row r="95" spans="1:6" s="9" customFormat="1">
      <c r="A95" s="107" t="s">
        <v>475</v>
      </c>
      <c r="B95" s="107" t="s">
        <v>476</v>
      </c>
      <c r="C95" s="174">
        <v>3951</v>
      </c>
      <c r="D95" s="109">
        <v>42</v>
      </c>
      <c r="E95" s="108">
        <v>8487</v>
      </c>
      <c r="F95" s="108">
        <v>8487</v>
      </c>
    </row>
    <row r="96" spans="1:6" s="9" customFormat="1">
      <c r="A96" s="9" t="s">
        <v>470</v>
      </c>
      <c r="B96" s="9" t="s">
        <v>471</v>
      </c>
      <c r="C96" s="172">
        <v>880</v>
      </c>
      <c r="D96" s="11">
        <v>40</v>
      </c>
      <c r="E96" s="117">
        <v>8522</v>
      </c>
      <c r="F96" s="117">
        <v>7383</v>
      </c>
    </row>
    <row r="97" spans="1:7" s="9" customFormat="1">
      <c r="A97" s="107" t="s">
        <v>438</v>
      </c>
      <c r="B97" s="107" t="s">
        <v>482</v>
      </c>
      <c r="C97" s="174">
        <v>949</v>
      </c>
      <c r="D97" s="109">
        <v>29</v>
      </c>
      <c r="E97" s="108">
        <v>8640</v>
      </c>
      <c r="F97" s="108">
        <v>9967</v>
      </c>
    </row>
    <row r="98" spans="1:7" s="9" customFormat="1">
      <c r="A98" s="9" t="s">
        <v>405</v>
      </c>
      <c r="B98" s="9" t="s">
        <v>477</v>
      </c>
      <c r="C98" s="172">
        <v>356</v>
      </c>
      <c r="D98" s="11">
        <v>20</v>
      </c>
      <c r="E98" s="117">
        <v>8659</v>
      </c>
      <c r="F98" s="117">
        <v>8712</v>
      </c>
    </row>
    <row r="99" spans="1:7" s="9" customFormat="1">
      <c r="A99" s="107" t="s">
        <v>392</v>
      </c>
      <c r="B99" s="107" t="s">
        <v>489</v>
      </c>
      <c r="C99" s="174">
        <v>825</v>
      </c>
      <c r="D99" s="109">
        <v>49</v>
      </c>
      <c r="E99" s="108">
        <v>8735</v>
      </c>
      <c r="F99" s="108">
        <v>11120</v>
      </c>
    </row>
    <row r="100" spans="1:7" s="9" customFormat="1">
      <c r="A100" s="9" t="s">
        <v>467</v>
      </c>
      <c r="B100" s="9" t="s">
        <v>468</v>
      </c>
      <c r="C100" s="172">
        <v>910</v>
      </c>
      <c r="D100" s="11">
        <v>24</v>
      </c>
      <c r="E100" s="117">
        <v>8899</v>
      </c>
      <c r="F100" s="117">
        <v>7225</v>
      </c>
    </row>
    <row r="101" spans="1:7" s="9" customFormat="1">
      <c r="A101" s="107" t="s">
        <v>390</v>
      </c>
      <c r="B101" s="107" t="s">
        <v>478</v>
      </c>
      <c r="C101" s="174">
        <v>2172</v>
      </c>
      <c r="D101" s="109">
        <v>15</v>
      </c>
      <c r="E101" s="108">
        <v>9019</v>
      </c>
      <c r="F101" s="108">
        <v>9019</v>
      </c>
      <c r="G101" s="181"/>
    </row>
    <row r="102" spans="1:7" s="9" customFormat="1">
      <c r="A102" s="9" t="s">
        <v>373</v>
      </c>
      <c r="B102" s="9" t="s">
        <v>479</v>
      </c>
      <c r="C102" s="172">
        <v>2765</v>
      </c>
      <c r="D102" s="11">
        <v>40</v>
      </c>
      <c r="E102" s="117">
        <v>9348</v>
      </c>
      <c r="F102" s="117">
        <v>9348</v>
      </c>
    </row>
    <row r="103" spans="1:7" s="9" customFormat="1">
      <c r="A103" s="110" t="s">
        <v>392</v>
      </c>
      <c r="B103" s="107" t="s">
        <v>630</v>
      </c>
      <c r="C103" s="174" t="s">
        <v>664</v>
      </c>
      <c r="D103" s="109">
        <v>53</v>
      </c>
      <c r="E103" s="108">
        <v>9797</v>
      </c>
      <c r="F103" s="108">
        <v>9742</v>
      </c>
    </row>
    <row r="104" spans="1:7" s="9" customFormat="1">
      <c r="A104" s="9" t="s">
        <v>591</v>
      </c>
      <c r="B104" s="9" t="s">
        <v>618</v>
      </c>
      <c r="C104" s="172" t="s">
        <v>664</v>
      </c>
      <c r="D104" s="11">
        <v>50.5</v>
      </c>
      <c r="E104" s="117">
        <v>9804</v>
      </c>
      <c r="F104" s="117">
        <v>2577</v>
      </c>
    </row>
    <row r="105" spans="1:7" s="9" customFormat="1">
      <c r="A105" s="107" t="s">
        <v>395</v>
      </c>
      <c r="B105" s="107" t="s">
        <v>488</v>
      </c>
      <c r="C105" s="174">
        <v>1786</v>
      </c>
      <c r="D105" s="109">
        <v>30</v>
      </c>
      <c r="E105" s="108">
        <v>10124</v>
      </c>
      <c r="F105" s="108">
        <v>10813</v>
      </c>
    </row>
    <row r="106" spans="1:7" s="9" customFormat="1">
      <c r="A106" s="9" t="s">
        <v>447</v>
      </c>
      <c r="B106" s="9" t="s">
        <v>474</v>
      </c>
      <c r="C106" s="172">
        <v>764</v>
      </c>
      <c r="D106" s="11">
        <v>36</v>
      </c>
      <c r="E106" s="117">
        <v>10250</v>
      </c>
      <c r="F106" s="117">
        <v>7459</v>
      </c>
    </row>
    <row r="107" spans="1:7" s="9" customFormat="1">
      <c r="A107" s="107" t="s">
        <v>400</v>
      </c>
      <c r="B107" s="107" t="s">
        <v>457</v>
      </c>
      <c r="C107" s="174">
        <v>2213</v>
      </c>
      <c r="D107" s="109">
        <v>30</v>
      </c>
      <c r="E107" s="108">
        <v>10308</v>
      </c>
      <c r="F107" s="108">
        <v>6195</v>
      </c>
    </row>
    <row r="108" spans="1:7" s="9" customFormat="1">
      <c r="A108" s="9" t="s">
        <v>392</v>
      </c>
      <c r="B108" s="9" t="s">
        <v>631</v>
      </c>
      <c r="C108" s="172" t="s">
        <v>664</v>
      </c>
      <c r="D108" s="11">
        <v>51</v>
      </c>
      <c r="E108" s="117">
        <v>10419</v>
      </c>
      <c r="F108" s="117">
        <v>10419</v>
      </c>
    </row>
    <row r="109" spans="1:7" s="9" customFormat="1">
      <c r="A109" s="107" t="s">
        <v>381</v>
      </c>
      <c r="B109" s="107" t="s">
        <v>480</v>
      </c>
      <c r="C109" s="174">
        <v>670</v>
      </c>
      <c r="D109" s="109">
        <v>30</v>
      </c>
      <c r="E109" s="108">
        <v>10420</v>
      </c>
      <c r="F109" s="108">
        <v>9355</v>
      </c>
    </row>
    <row r="110" spans="1:7" s="9" customFormat="1">
      <c r="A110" s="9" t="s">
        <v>405</v>
      </c>
      <c r="B110" s="9" t="s">
        <v>492</v>
      </c>
      <c r="C110" s="172">
        <v>1474</v>
      </c>
      <c r="D110" s="11">
        <v>24</v>
      </c>
      <c r="E110" s="117">
        <v>10535</v>
      </c>
      <c r="F110" s="117">
        <v>11805</v>
      </c>
    </row>
    <row r="111" spans="1:7" s="9" customFormat="1">
      <c r="A111" s="107" t="s">
        <v>486</v>
      </c>
      <c r="B111" s="107" t="s">
        <v>487</v>
      </c>
      <c r="C111" s="174">
        <v>274</v>
      </c>
      <c r="D111" s="109">
        <v>37.5</v>
      </c>
      <c r="E111" s="108">
        <v>10718</v>
      </c>
      <c r="F111" s="108">
        <v>10720</v>
      </c>
    </row>
    <row r="112" spans="1:7" s="9" customFormat="1">
      <c r="A112" s="9" t="s">
        <v>397</v>
      </c>
      <c r="B112" s="9" t="s">
        <v>508</v>
      </c>
      <c r="C112" s="172">
        <v>7994</v>
      </c>
      <c r="D112" s="11">
        <v>55</v>
      </c>
      <c r="E112" s="117">
        <v>10788</v>
      </c>
      <c r="F112" s="117">
        <v>16161</v>
      </c>
    </row>
    <row r="113" spans="1:6" s="9" customFormat="1">
      <c r="A113" s="107" t="s">
        <v>407</v>
      </c>
      <c r="B113" s="107" t="s">
        <v>481</v>
      </c>
      <c r="C113" s="174">
        <v>4387</v>
      </c>
      <c r="D113" s="109">
        <v>48</v>
      </c>
      <c r="E113" s="108">
        <v>10826</v>
      </c>
      <c r="F113" s="108">
        <v>9510</v>
      </c>
    </row>
    <row r="114" spans="1:6" s="9" customFormat="1">
      <c r="A114" s="9" t="s">
        <v>430</v>
      </c>
      <c r="B114" s="9" t="s">
        <v>512</v>
      </c>
      <c r="C114" s="172">
        <v>4790</v>
      </c>
      <c r="D114" s="11">
        <v>45</v>
      </c>
      <c r="E114" s="117">
        <v>11030</v>
      </c>
      <c r="F114" s="117">
        <v>17000</v>
      </c>
    </row>
    <row r="115" spans="1:6" s="9" customFormat="1">
      <c r="A115" s="107" t="s">
        <v>417</v>
      </c>
      <c r="B115" s="107" t="s">
        <v>483</v>
      </c>
      <c r="C115" s="174">
        <v>454</v>
      </c>
      <c r="D115" s="109">
        <v>20</v>
      </c>
      <c r="E115" s="108">
        <v>11087</v>
      </c>
      <c r="F115" s="108">
        <v>10133</v>
      </c>
    </row>
    <row r="116" spans="1:6" s="9" customFormat="1">
      <c r="A116" s="9" t="s">
        <v>381</v>
      </c>
      <c r="B116" s="9" t="s">
        <v>484</v>
      </c>
      <c r="C116" s="172">
        <v>2090</v>
      </c>
      <c r="D116" s="11">
        <v>30</v>
      </c>
      <c r="E116" s="117">
        <v>11236</v>
      </c>
      <c r="F116" s="167">
        <v>10521</v>
      </c>
    </row>
    <row r="117" spans="1:6" s="9" customFormat="1">
      <c r="A117" s="107" t="s">
        <v>385</v>
      </c>
      <c r="B117" s="107" t="s">
        <v>485</v>
      </c>
      <c r="C117" s="174">
        <v>752</v>
      </c>
      <c r="D117" s="109">
        <v>24</v>
      </c>
      <c r="E117" s="108">
        <v>11386</v>
      </c>
      <c r="F117" s="108">
        <v>10565</v>
      </c>
    </row>
    <row r="118" spans="1:6" s="9" customFormat="1">
      <c r="A118" s="9" t="s">
        <v>373</v>
      </c>
      <c r="B118" s="9" t="s">
        <v>490</v>
      </c>
      <c r="C118" s="172">
        <v>4901</v>
      </c>
      <c r="D118" s="11">
        <v>40</v>
      </c>
      <c r="E118" s="117">
        <v>11541</v>
      </c>
      <c r="F118" s="117">
        <v>11541</v>
      </c>
    </row>
    <row r="119" spans="1:6" s="9" customFormat="1">
      <c r="A119" s="107" t="s">
        <v>472</v>
      </c>
      <c r="B119" s="107" t="s">
        <v>473</v>
      </c>
      <c r="C119" s="174">
        <v>4392</v>
      </c>
      <c r="D119" s="109">
        <v>40</v>
      </c>
      <c r="E119" s="108">
        <v>11573</v>
      </c>
      <c r="F119" s="108">
        <v>7387</v>
      </c>
    </row>
    <row r="120" spans="1:6" s="9" customFormat="1">
      <c r="A120" s="9" t="s">
        <v>427</v>
      </c>
      <c r="B120" s="9" t="s">
        <v>493</v>
      </c>
      <c r="C120" s="172">
        <v>1882</v>
      </c>
      <c r="D120" s="11">
        <v>30</v>
      </c>
      <c r="E120" s="117">
        <v>11862</v>
      </c>
      <c r="F120" s="117">
        <v>11862</v>
      </c>
    </row>
    <row r="121" spans="1:6" s="9" customFormat="1">
      <c r="A121" s="107" t="s">
        <v>411</v>
      </c>
      <c r="B121" s="107" t="s">
        <v>491</v>
      </c>
      <c r="C121" s="174">
        <v>2093</v>
      </c>
      <c r="D121" s="109">
        <v>45</v>
      </c>
      <c r="E121" s="108">
        <v>12238</v>
      </c>
      <c r="F121" s="108">
        <v>11670</v>
      </c>
    </row>
    <row r="122" spans="1:6" s="9" customFormat="1">
      <c r="A122" s="9" t="s">
        <v>467</v>
      </c>
      <c r="B122" s="9" t="s">
        <v>494</v>
      </c>
      <c r="C122" s="172">
        <v>1619</v>
      </c>
      <c r="D122" s="11">
        <v>30</v>
      </c>
      <c r="E122" s="117">
        <v>12401</v>
      </c>
      <c r="F122" s="117">
        <v>13421</v>
      </c>
    </row>
    <row r="123" spans="1:6" s="9" customFormat="1">
      <c r="A123" s="107" t="s">
        <v>385</v>
      </c>
      <c r="B123" s="107" t="s">
        <v>495</v>
      </c>
      <c r="C123" s="174">
        <v>325</v>
      </c>
      <c r="D123" s="109">
        <v>15</v>
      </c>
      <c r="E123" s="108">
        <v>12937</v>
      </c>
      <c r="F123" s="108">
        <v>13516</v>
      </c>
    </row>
    <row r="124" spans="1:6" s="9" customFormat="1">
      <c r="A124" s="9" t="s">
        <v>411</v>
      </c>
      <c r="B124" s="9" t="s">
        <v>496</v>
      </c>
      <c r="C124" s="172">
        <v>3674</v>
      </c>
      <c r="D124" s="11">
        <v>41</v>
      </c>
      <c r="E124" s="117">
        <v>13814</v>
      </c>
      <c r="F124" s="117">
        <v>13525</v>
      </c>
    </row>
    <row r="125" spans="1:6" s="9" customFormat="1">
      <c r="A125" s="107" t="s">
        <v>385</v>
      </c>
      <c r="B125" s="107" t="s">
        <v>497</v>
      </c>
      <c r="C125" s="174">
        <v>311</v>
      </c>
      <c r="D125" s="109">
        <v>26</v>
      </c>
      <c r="E125" s="108">
        <v>14641</v>
      </c>
      <c r="F125" s="108">
        <v>14009</v>
      </c>
    </row>
    <row r="126" spans="1:6" s="9" customFormat="1">
      <c r="A126" s="9" t="s">
        <v>419</v>
      </c>
      <c r="B126" s="9" t="s">
        <v>505</v>
      </c>
      <c r="C126" s="172">
        <v>2720</v>
      </c>
      <c r="D126" s="11">
        <v>45</v>
      </c>
      <c r="E126" s="117">
        <v>14960</v>
      </c>
      <c r="F126" s="117">
        <v>15133</v>
      </c>
    </row>
    <row r="127" spans="1:6" s="9" customFormat="1">
      <c r="A127" s="107" t="s">
        <v>486</v>
      </c>
      <c r="B127" s="107" t="s">
        <v>503</v>
      </c>
      <c r="C127" s="174">
        <v>1000</v>
      </c>
      <c r="D127" s="109">
        <v>44.5</v>
      </c>
      <c r="E127" s="108">
        <v>14963</v>
      </c>
      <c r="F127" s="108">
        <v>14960</v>
      </c>
    </row>
    <row r="128" spans="1:6" s="9" customFormat="1">
      <c r="A128" s="9" t="s">
        <v>467</v>
      </c>
      <c r="B128" s="9" t="s">
        <v>501</v>
      </c>
      <c r="C128" s="172">
        <v>1315</v>
      </c>
      <c r="D128" s="11">
        <v>34</v>
      </c>
      <c r="E128" s="117">
        <v>15002</v>
      </c>
      <c r="F128" s="117">
        <v>14752</v>
      </c>
    </row>
    <row r="129" spans="1:6" s="9" customFormat="1">
      <c r="A129" s="107" t="s">
        <v>392</v>
      </c>
      <c r="B129" s="107" t="s">
        <v>513</v>
      </c>
      <c r="C129" s="174">
        <v>1663</v>
      </c>
      <c r="D129" s="109">
        <v>45</v>
      </c>
      <c r="E129" s="108">
        <v>15063</v>
      </c>
      <c r="F129" s="108">
        <v>17811</v>
      </c>
    </row>
    <row r="130" spans="1:6" s="9" customFormat="1">
      <c r="A130" s="9" t="s">
        <v>419</v>
      </c>
      <c r="B130" s="9" t="s">
        <v>498</v>
      </c>
      <c r="C130" s="172">
        <v>1880</v>
      </c>
      <c r="D130" s="11">
        <v>47</v>
      </c>
      <c r="E130" s="117">
        <v>15985</v>
      </c>
      <c r="F130" s="167">
        <v>14193</v>
      </c>
    </row>
    <row r="131" spans="1:6" s="9" customFormat="1">
      <c r="A131" s="107" t="s">
        <v>385</v>
      </c>
      <c r="B131" s="107" t="s">
        <v>502</v>
      </c>
      <c r="C131" s="174">
        <v>3362</v>
      </c>
      <c r="D131" s="109">
        <v>40</v>
      </c>
      <c r="E131" s="108">
        <v>16058</v>
      </c>
      <c r="F131" s="108">
        <v>14793</v>
      </c>
    </row>
    <row r="132" spans="1:6" s="9" customFormat="1">
      <c r="A132" s="9" t="s">
        <v>385</v>
      </c>
      <c r="B132" s="9" t="s">
        <v>506</v>
      </c>
      <c r="C132" s="172">
        <v>1930</v>
      </c>
      <c r="D132" s="11">
        <v>30</v>
      </c>
      <c r="E132" s="117">
        <v>16347</v>
      </c>
      <c r="F132" s="117">
        <v>15467</v>
      </c>
    </row>
    <row r="133" spans="1:6" s="9" customFormat="1">
      <c r="A133" s="107" t="s">
        <v>388</v>
      </c>
      <c r="B133" s="107" t="s">
        <v>514</v>
      </c>
      <c r="C133" s="174">
        <v>2432</v>
      </c>
      <c r="D133" s="109">
        <v>38.299999999999997</v>
      </c>
      <c r="E133" s="108">
        <v>16459</v>
      </c>
      <c r="F133" s="108">
        <v>17855</v>
      </c>
    </row>
    <row r="134" spans="1:6" s="9" customFormat="1">
      <c r="A134" s="9" t="s">
        <v>417</v>
      </c>
      <c r="B134" s="9" t="s">
        <v>507</v>
      </c>
      <c r="C134" s="172">
        <v>2198</v>
      </c>
      <c r="D134" s="11">
        <v>40</v>
      </c>
      <c r="E134" s="117">
        <v>16803</v>
      </c>
      <c r="F134" s="117">
        <v>15965</v>
      </c>
    </row>
    <row r="135" spans="1:6" s="9" customFormat="1">
      <c r="A135" s="107" t="s">
        <v>395</v>
      </c>
      <c r="B135" s="107" t="s">
        <v>517</v>
      </c>
      <c r="C135" s="174">
        <v>2872</v>
      </c>
      <c r="D135" s="109">
        <v>35</v>
      </c>
      <c r="E135" s="108">
        <v>17025</v>
      </c>
      <c r="F135" s="108">
        <v>19452</v>
      </c>
    </row>
    <row r="136" spans="1:6" s="9" customFormat="1">
      <c r="A136" s="9" t="s">
        <v>395</v>
      </c>
      <c r="B136" s="9" t="s">
        <v>504</v>
      </c>
      <c r="C136" s="172">
        <v>3877</v>
      </c>
      <c r="D136" s="11">
        <v>35</v>
      </c>
      <c r="E136" s="117">
        <v>17361</v>
      </c>
      <c r="F136" s="117">
        <v>15104</v>
      </c>
    </row>
    <row r="137" spans="1:6" s="9" customFormat="1">
      <c r="A137" s="107" t="s">
        <v>530</v>
      </c>
      <c r="B137" s="107" t="s">
        <v>632</v>
      </c>
      <c r="C137" s="174" t="s">
        <v>664</v>
      </c>
      <c r="D137" s="109">
        <v>17.5</v>
      </c>
      <c r="E137" s="108">
        <v>17408</v>
      </c>
      <c r="F137" s="108">
        <v>16754</v>
      </c>
    </row>
    <row r="138" spans="1:6" s="9" customFormat="1">
      <c r="A138" s="9" t="s">
        <v>405</v>
      </c>
      <c r="B138" s="9" t="s">
        <v>511</v>
      </c>
      <c r="C138" s="172">
        <v>1265</v>
      </c>
      <c r="D138" s="11">
        <v>38</v>
      </c>
      <c r="E138" s="117">
        <v>17483</v>
      </c>
      <c r="F138" s="117">
        <v>16851</v>
      </c>
    </row>
    <row r="139" spans="1:6" s="9" customFormat="1">
      <c r="A139" s="107" t="s">
        <v>509</v>
      </c>
      <c r="B139" s="107" t="s">
        <v>510</v>
      </c>
      <c r="C139" s="174">
        <v>2698</v>
      </c>
      <c r="D139" s="109">
        <v>45</v>
      </c>
      <c r="E139" s="108">
        <v>17520</v>
      </c>
      <c r="F139" s="108">
        <v>16381</v>
      </c>
    </row>
    <row r="140" spans="1:6" s="9" customFormat="1">
      <c r="A140" s="9" t="s">
        <v>419</v>
      </c>
      <c r="B140" s="9" t="s">
        <v>285</v>
      </c>
      <c r="C140" s="172">
        <v>1476</v>
      </c>
      <c r="D140" s="11">
        <v>44.5</v>
      </c>
      <c r="E140" s="117">
        <v>17752</v>
      </c>
      <c r="F140" s="117">
        <v>14488</v>
      </c>
    </row>
    <row r="141" spans="1:6" s="9" customFormat="1">
      <c r="A141" s="107" t="s">
        <v>499</v>
      </c>
      <c r="B141" s="107" t="s">
        <v>500</v>
      </c>
      <c r="C141" s="174">
        <v>1489</v>
      </c>
      <c r="D141" s="109">
        <v>41</v>
      </c>
      <c r="E141" s="108">
        <v>18282</v>
      </c>
      <c r="F141" s="108">
        <v>14509</v>
      </c>
    </row>
    <row r="142" spans="1:6" s="9" customFormat="1">
      <c r="A142" s="9" t="s">
        <v>405</v>
      </c>
      <c r="B142" s="9" t="s">
        <v>519</v>
      </c>
      <c r="C142" s="172">
        <v>1230</v>
      </c>
      <c r="D142" s="11">
        <v>38</v>
      </c>
      <c r="E142" s="117">
        <v>18906</v>
      </c>
      <c r="F142" s="117">
        <v>19848</v>
      </c>
    </row>
    <row r="143" spans="1:6" s="9" customFormat="1">
      <c r="A143" s="107" t="s">
        <v>392</v>
      </c>
      <c r="B143" s="107" t="s">
        <v>634</v>
      </c>
      <c r="C143" s="174" t="s">
        <v>664</v>
      </c>
      <c r="D143" s="109">
        <v>61</v>
      </c>
      <c r="E143" s="108">
        <v>20016</v>
      </c>
      <c r="F143" s="108">
        <v>19037</v>
      </c>
    </row>
    <row r="144" spans="1:6" s="9" customFormat="1">
      <c r="A144" s="9" t="s">
        <v>470</v>
      </c>
      <c r="B144" s="9" t="s">
        <v>516</v>
      </c>
      <c r="C144" s="172">
        <v>858</v>
      </c>
      <c r="D144" s="11">
        <v>40</v>
      </c>
      <c r="E144" s="117">
        <v>20568</v>
      </c>
      <c r="F144" s="117">
        <v>18858</v>
      </c>
    </row>
    <row r="145" spans="1:6" s="9" customFormat="1">
      <c r="A145" s="107" t="s">
        <v>417</v>
      </c>
      <c r="B145" s="107" t="s">
        <v>520</v>
      </c>
      <c r="C145" s="174">
        <v>2320</v>
      </c>
      <c r="D145" s="109">
        <v>45</v>
      </c>
      <c r="E145" s="108">
        <v>20961</v>
      </c>
      <c r="F145" s="108">
        <v>20986</v>
      </c>
    </row>
    <row r="146" spans="1:6" s="9" customFormat="1">
      <c r="A146" s="9" t="s">
        <v>405</v>
      </c>
      <c r="B146" s="9" t="s">
        <v>636</v>
      </c>
      <c r="C146" s="172" t="s">
        <v>664</v>
      </c>
      <c r="D146" s="11">
        <v>40.5</v>
      </c>
      <c r="E146" s="117">
        <v>21459</v>
      </c>
      <c r="F146" s="117">
        <v>25125</v>
      </c>
    </row>
    <row r="147" spans="1:6" s="9" customFormat="1">
      <c r="A147" s="107" t="s">
        <v>542</v>
      </c>
      <c r="B147" s="107" t="s">
        <v>633</v>
      </c>
      <c r="C147" s="174" t="s">
        <v>664</v>
      </c>
      <c r="D147" s="109">
        <v>41</v>
      </c>
      <c r="E147" s="108">
        <v>21462</v>
      </c>
      <c r="F147" s="108">
        <v>18647</v>
      </c>
    </row>
    <row r="148" spans="1:6" s="9" customFormat="1">
      <c r="A148" s="9" t="s">
        <v>405</v>
      </c>
      <c r="B148" s="9" t="s">
        <v>637</v>
      </c>
      <c r="C148" s="172" t="s">
        <v>664</v>
      </c>
      <c r="D148" s="11">
        <v>28</v>
      </c>
      <c r="E148" s="117">
        <v>21863</v>
      </c>
      <c r="F148" s="117">
        <v>27059</v>
      </c>
    </row>
    <row r="149" spans="1:6" s="9" customFormat="1">
      <c r="A149" s="107" t="s">
        <v>395</v>
      </c>
      <c r="B149" s="107" t="s">
        <v>515</v>
      </c>
      <c r="C149" s="174">
        <v>2004</v>
      </c>
      <c r="D149" s="109">
        <v>33</v>
      </c>
      <c r="E149" s="108">
        <v>22359</v>
      </c>
      <c r="F149" s="108">
        <v>18468</v>
      </c>
    </row>
    <row r="150" spans="1:6" s="9" customFormat="1">
      <c r="A150" s="9" t="s">
        <v>405</v>
      </c>
      <c r="B150" s="9" t="s">
        <v>518</v>
      </c>
      <c r="C150" s="172">
        <v>3437</v>
      </c>
      <c r="D150" s="11">
        <v>37.5</v>
      </c>
      <c r="E150" s="117">
        <v>22986</v>
      </c>
      <c r="F150" s="117">
        <v>19660</v>
      </c>
    </row>
    <row r="151" spans="1:6" s="9" customFormat="1">
      <c r="A151" s="107" t="s">
        <v>403</v>
      </c>
      <c r="B151" s="107" t="s">
        <v>525</v>
      </c>
      <c r="C151" s="174">
        <v>494</v>
      </c>
      <c r="D151" s="109">
        <v>46</v>
      </c>
      <c r="E151" s="108">
        <v>23653</v>
      </c>
      <c r="F151" s="108">
        <v>23653</v>
      </c>
    </row>
    <row r="152" spans="1:6" s="9" customFormat="1">
      <c r="A152" s="9" t="s">
        <v>381</v>
      </c>
      <c r="B152" s="9" t="s">
        <v>524</v>
      </c>
      <c r="C152" s="172">
        <v>1918</v>
      </c>
      <c r="D152" s="11">
        <v>47</v>
      </c>
      <c r="E152" s="117">
        <v>24656</v>
      </c>
      <c r="F152" s="117">
        <v>23350</v>
      </c>
    </row>
    <row r="153" spans="1:6" s="9" customFormat="1">
      <c r="A153" s="107" t="s">
        <v>542</v>
      </c>
      <c r="B153" s="107" t="s">
        <v>635</v>
      </c>
      <c r="C153" s="174" t="s">
        <v>664</v>
      </c>
      <c r="D153" s="109">
        <v>48</v>
      </c>
      <c r="E153" s="108">
        <v>24914</v>
      </c>
      <c r="F153" s="108">
        <v>20406</v>
      </c>
    </row>
    <row r="154" spans="1:6" s="9" customFormat="1">
      <c r="A154" s="9" t="s">
        <v>400</v>
      </c>
      <c r="B154" s="9" t="s">
        <v>526</v>
      </c>
      <c r="C154" s="172">
        <v>6089</v>
      </c>
      <c r="D154" s="11">
        <v>48</v>
      </c>
      <c r="E154" s="117">
        <v>25812</v>
      </c>
      <c r="F154" s="117">
        <v>25666</v>
      </c>
    </row>
    <row r="155" spans="1:6" s="9" customFormat="1">
      <c r="A155" s="107" t="s">
        <v>535</v>
      </c>
      <c r="B155" s="107" t="s">
        <v>536</v>
      </c>
      <c r="C155" s="174">
        <v>1668</v>
      </c>
      <c r="D155" s="109">
        <v>48</v>
      </c>
      <c r="E155" s="108">
        <v>26012</v>
      </c>
      <c r="F155" s="108">
        <v>30134</v>
      </c>
    </row>
    <row r="156" spans="1:6" s="9" customFormat="1">
      <c r="A156" s="9" t="s">
        <v>528</v>
      </c>
      <c r="B156" s="9" t="s">
        <v>529</v>
      </c>
      <c r="C156" s="172">
        <v>11425</v>
      </c>
      <c r="D156" s="11">
        <v>51</v>
      </c>
      <c r="E156" s="117">
        <v>26764</v>
      </c>
      <c r="F156" s="117">
        <v>26764</v>
      </c>
    </row>
    <row r="157" spans="1:6" s="9" customFormat="1">
      <c r="A157" s="107" t="s">
        <v>392</v>
      </c>
      <c r="B157" s="107" t="s">
        <v>568</v>
      </c>
      <c r="C157" s="174">
        <v>173861</v>
      </c>
      <c r="D157" s="109">
        <v>69</v>
      </c>
      <c r="E157" s="108">
        <v>26899</v>
      </c>
      <c r="F157" s="108">
        <v>70300</v>
      </c>
    </row>
    <row r="158" spans="1:6" s="9" customFormat="1">
      <c r="A158" s="9" t="s">
        <v>405</v>
      </c>
      <c r="B158" s="9" t="s">
        <v>540</v>
      </c>
      <c r="C158" s="172">
        <v>2553</v>
      </c>
      <c r="D158" s="11">
        <v>44</v>
      </c>
      <c r="E158" s="117">
        <v>27277</v>
      </c>
      <c r="F158" s="117">
        <v>31643</v>
      </c>
    </row>
    <row r="159" spans="1:6" s="9" customFormat="1">
      <c r="A159" s="107" t="s">
        <v>509</v>
      </c>
      <c r="B159" s="107" t="s">
        <v>527</v>
      </c>
      <c r="C159" s="174">
        <v>1352</v>
      </c>
      <c r="D159" s="109">
        <v>46</v>
      </c>
      <c r="E159" s="108">
        <v>27740</v>
      </c>
      <c r="F159" s="108">
        <v>26597</v>
      </c>
    </row>
    <row r="160" spans="1:6" s="9" customFormat="1">
      <c r="A160" s="9" t="s">
        <v>385</v>
      </c>
      <c r="B160" s="9" t="s">
        <v>521</v>
      </c>
      <c r="C160" s="172">
        <v>1026</v>
      </c>
      <c r="D160" s="11">
        <v>30</v>
      </c>
      <c r="E160" s="117">
        <v>28954</v>
      </c>
      <c r="F160" s="117">
        <v>22175</v>
      </c>
    </row>
    <row r="161" spans="1:6" s="9" customFormat="1">
      <c r="A161" s="107" t="s">
        <v>392</v>
      </c>
      <c r="B161" s="107" t="s">
        <v>638</v>
      </c>
      <c r="C161" s="174" t="s">
        <v>664</v>
      </c>
      <c r="D161" s="109">
        <v>61</v>
      </c>
      <c r="E161" s="108">
        <v>30015</v>
      </c>
      <c r="F161" s="108">
        <v>31508</v>
      </c>
    </row>
    <row r="162" spans="1:6" s="9" customFormat="1">
      <c r="A162" s="9" t="s">
        <v>400</v>
      </c>
      <c r="B162" s="9" t="s">
        <v>537</v>
      </c>
      <c r="C162" s="172">
        <v>11292</v>
      </c>
      <c r="D162" s="11">
        <v>52</v>
      </c>
      <c r="E162" s="117">
        <v>30058</v>
      </c>
      <c r="F162" s="117">
        <v>30895</v>
      </c>
    </row>
    <row r="163" spans="1:6" s="9" customFormat="1">
      <c r="A163" s="107" t="s">
        <v>467</v>
      </c>
      <c r="B163" s="107" t="s">
        <v>534</v>
      </c>
      <c r="C163" s="174">
        <v>2009</v>
      </c>
      <c r="D163" s="109">
        <v>37</v>
      </c>
      <c r="E163" s="108">
        <v>30182</v>
      </c>
      <c r="F163" s="108">
        <v>28544</v>
      </c>
    </row>
    <row r="164" spans="1:6" s="9" customFormat="1">
      <c r="A164" s="9" t="s">
        <v>530</v>
      </c>
      <c r="B164" s="9" t="s">
        <v>531</v>
      </c>
      <c r="C164" s="172">
        <v>4073</v>
      </c>
      <c r="D164" s="11">
        <v>32</v>
      </c>
      <c r="E164" s="117">
        <v>31527</v>
      </c>
      <c r="F164" s="180">
        <v>26987</v>
      </c>
    </row>
    <row r="165" spans="1:6" s="9" customFormat="1">
      <c r="A165" s="107" t="s">
        <v>405</v>
      </c>
      <c r="B165" s="107" t="s">
        <v>550</v>
      </c>
      <c r="C165" s="174">
        <v>5972</v>
      </c>
      <c r="D165" s="109">
        <v>45.5</v>
      </c>
      <c r="E165" s="108">
        <v>32032</v>
      </c>
      <c r="F165" s="108">
        <v>38634</v>
      </c>
    </row>
    <row r="166" spans="1:6" s="9" customFormat="1">
      <c r="A166" s="9" t="s">
        <v>532</v>
      </c>
      <c r="B166" s="9" t="s">
        <v>533</v>
      </c>
      <c r="C166" s="172">
        <v>7977</v>
      </c>
      <c r="D166" s="11">
        <v>44</v>
      </c>
      <c r="E166" s="117">
        <v>32213</v>
      </c>
      <c r="F166" s="117">
        <v>27595</v>
      </c>
    </row>
    <row r="167" spans="1:6" s="9" customFormat="1">
      <c r="A167" s="107" t="s">
        <v>403</v>
      </c>
      <c r="B167" s="107" t="s">
        <v>541</v>
      </c>
      <c r="C167" s="174">
        <v>1699</v>
      </c>
      <c r="D167" s="109">
        <v>37</v>
      </c>
      <c r="E167" s="108">
        <v>32503</v>
      </c>
      <c r="F167" s="108">
        <v>32503</v>
      </c>
    </row>
    <row r="168" spans="1:6" s="9" customFormat="1">
      <c r="A168" s="9" t="s">
        <v>509</v>
      </c>
      <c r="B168" s="9" t="s">
        <v>544</v>
      </c>
      <c r="C168" s="172">
        <v>2647</v>
      </c>
      <c r="D168" s="11">
        <v>45</v>
      </c>
      <c r="E168" s="117">
        <v>32567</v>
      </c>
      <c r="F168" s="117">
        <v>33037</v>
      </c>
    </row>
    <row r="169" spans="1:6" s="9" customFormat="1">
      <c r="A169" s="107" t="s">
        <v>407</v>
      </c>
      <c r="B169" s="107" t="s">
        <v>547</v>
      </c>
      <c r="C169" s="174">
        <v>5950</v>
      </c>
      <c r="D169" s="109">
        <v>40</v>
      </c>
      <c r="E169" s="108">
        <v>33504</v>
      </c>
      <c r="F169" s="108">
        <v>35670</v>
      </c>
    </row>
    <row r="170" spans="1:6" s="9" customFormat="1">
      <c r="A170" s="9" t="s">
        <v>371</v>
      </c>
      <c r="B170" s="9" t="s">
        <v>539</v>
      </c>
      <c r="C170" s="172">
        <v>12218</v>
      </c>
      <c r="D170" s="11">
        <v>48</v>
      </c>
      <c r="E170" s="117">
        <v>36708</v>
      </c>
      <c r="F170" s="117">
        <v>31089</v>
      </c>
    </row>
    <row r="171" spans="1:6" s="9" customFormat="1">
      <c r="A171" s="107" t="s">
        <v>591</v>
      </c>
      <c r="B171" s="107" t="s">
        <v>628</v>
      </c>
      <c r="C171" s="174" t="s">
        <v>664</v>
      </c>
      <c r="D171" s="109">
        <v>51.5</v>
      </c>
      <c r="E171" s="108">
        <v>36839</v>
      </c>
      <c r="F171" s="108">
        <v>4538</v>
      </c>
    </row>
    <row r="172" spans="1:6" s="9" customFormat="1">
      <c r="A172" s="9" t="s">
        <v>385</v>
      </c>
      <c r="B172" s="9" t="s">
        <v>538</v>
      </c>
      <c r="C172" s="172">
        <v>5646</v>
      </c>
      <c r="D172" s="11">
        <v>54</v>
      </c>
      <c r="E172" s="117">
        <v>37390</v>
      </c>
      <c r="F172" s="117">
        <v>31020</v>
      </c>
    </row>
    <row r="173" spans="1:6" s="9" customFormat="1">
      <c r="A173" s="107" t="s">
        <v>419</v>
      </c>
      <c r="B173" s="107" t="s">
        <v>551</v>
      </c>
      <c r="C173" s="174">
        <v>4524</v>
      </c>
      <c r="D173" s="109">
        <v>45</v>
      </c>
      <c r="E173" s="108">
        <v>38340</v>
      </c>
      <c r="F173" s="108">
        <v>38643</v>
      </c>
    </row>
    <row r="174" spans="1:6" s="9" customFormat="1">
      <c r="A174" s="9" t="s">
        <v>467</v>
      </c>
      <c r="B174" s="9" t="s">
        <v>548</v>
      </c>
      <c r="C174" s="172">
        <v>1070</v>
      </c>
      <c r="D174" s="11">
        <v>48</v>
      </c>
      <c r="E174" s="117">
        <v>38694</v>
      </c>
      <c r="F174" s="117">
        <v>36917</v>
      </c>
    </row>
    <row r="175" spans="1:6" s="9" customFormat="1">
      <c r="A175" s="107" t="s">
        <v>392</v>
      </c>
      <c r="B175" s="107" t="s">
        <v>639</v>
      </c>
      <c r="C175" s="174" t="s">
        <v>664</v>
      </c>
      <c r="D175" s="109">
        <v>48</v>
      </c>
      <c r="E175" s="108">
        <v>39821</v>
      </c>
      <c r="F175" s="108">
        <v>40657</v>
      </c>
    </row>
    <row r="176" spans="1:6" s="9" customFormat="1">
      <c r="A176" s="9" t="s">
        <v>467</v>
      </c>
      <c r="B176" s="9" t="s">
        <v>549</v>
      </c>
      <c r="C176" s="172">
        <v>639</v>
      </c>
      <c r="D176" s="11">
        <v>43.5</v>
      </c>
      <c r="E176" s="117">
        <v>40441</v>
      </c>
      <c r="F176" s="117">
        <v>37054</v>
      </c>
    </row>
    <row r="177" spans="1:6" s="9" customFormat="1">
      <c r="A177" s="107" t="s">
        <v>405</v>
      </c>
      <c r="B177" s="107" t="s">
        <v>545</v>
      </c>
      <c r="C177" s="174">
        <v>3474</v>
      </c>
      <c r="D177" s="109">
        <v>41.5</v>
      </c>
      <c r="E177" s="108">
        <v>44151</v>
      </c>
      <c r="F177" s="108">
        <v>34008</v>
      </c>
    </row>
    <row r="178" spans="1:6" s="9" customFormat="1">
      <c r="A178" s="9" t="s">
        <v>542</v>
      </c>
      <c r="B178" s="9" t="s">
        <v>543</v>
      </c>
      <c r="C178" s="172">
        <v>3993</v>
      </c>
      <c r="D178" s="11">
        <v>44</v>
      </c>
      <c r="E178" s="117">
        <v>44471</v>
      </c>
      <c r="F178" s="117">
        <v>32872</v>
      </c>
    </row>
    <row r="179" spans="1:6" s="9" customFormat="1">
      <c r="A179" s="107" t="s">
        <v>400</v>
      </c>
      <c r="B179" s="107" t="s">
        <v>552</v>
      </c>
      <c r="C179" s="174">
        <v>7262</v>
      </c>
      <c r="D179" s="109">
        <v>50</v>
      </c>
      <c r="E179" s="108">
        <v>45078</v>
      </c>
      <c r="F179" s="108">
        <v>44333</v>
      </c>
    </row>
    <row r="180" spans="1:6" s="9" customFormat="1">
      <c r="A180" s="9" t="s">
        <v>419</v>
      </c>
      <c r="B180" s="9" t="s">
        <v>553</v>
      </c>
      <c r="C180" s="172">
        <v>4815</v>
      </c>
      <c r="D180" s="11">
        <v>46</v>
      </c>
      <c r="E180" s="117">
        <v>48828</v>
      </c>
      <c r="F180" s="117">
        <v>47179</v>
      </c>
    </row>
    <row r="181" spans="1:6" s="9" customFormat="1">
      <c r="A181" s="107" t="s">
        <v>405</v>
      </c>
      <c r="B181" s="107" t="s">
        <v>557</v>
      </c>
      <c r="C181" s="174">
        <v>4332</v>
      </c>
      <c r="D181" s="109">
        <v>49</v>
      </c>
      <c r="E181" s="108">
        <v>49823</v>
      </c>
      <c r="F181" s="108">
        <v>52152</v>
      </c>
    </row>
    <row r="182" spans="1:6" s="9" customFormat="1">
      <c r="A182" s="9" t="s">
        <v>542</v>
      </c>
      <c r="B182" s="9" t="s">
        <v>572</v>
      </c>
      <c r="C182" s="172">
        <v>45670</v>
      </c>
      <c r="D182" s="11">
        <v>57</v>
      </c>
      <c r="E182" s="117">
        <v>49864</v>
      </c>
      <c r="F182" s="117">
        <v>76442</v>
      </c>
    </row>
    <row r="183" spans="1:6" s="9" customFormat="1">
      <c r="A183" s="107" t="s">
        <v>413</v>
      </c>
      <c r="B183" s="107" t="s">
        <v>564</v>
      </c>
      <c r="C183" s="174">
        <v>16413</v>
      </c>
      <c r="D183" s="109">
        <v>48</v>
      </c>
      <c r="E183" s="108">
        <v>50644</v>
      </c>
      <c r="F183" s="108">
        <v>65573</v>
      </c>
    </row>
    <row r="184" spans="1:6" s="9" customFormat="1">
      <c r="A184" s="9" t="s">
        <v>486</v>
      </c>
      <c r="B184" s="9" t="s">
        <v>558</v>
      </c>
      <c r="C184" s="172">
        <v>6567</v>
      </c>
      <c r="D184" s="11">
        <v>55</v>
      </c>
      <c r="E184" s="117">
        <v>55336</v>
      </c>
      <c r="F184" s="117">
        <v>55330</v>
      </c>
    </row>
    <row r="185" spans="1:6" s="9" customFormat="1">
      <c r="A185" s="107" t="s">
        <v>390</v>
      </c>
      <c r="B185" s="107" t="s">
        <v>559</v>
      </c>
      <c r="C185" s="174">
        <v>10805</v>
      </c>
      <c r="D185" s="109">
        <v>45</v>
      </c>
      <c r="E185" s="108">
        <v>55496</v>
      </c>
      <c r="F185" s="108">
        <v>55496</v>
      </c>
    </row>
    <row r="186" spans="1:6" s="9" customFormat="1">
      <c r="A186" s="9" t="s">
        <v>555</v>
      </c>
      <c r="B186" s="9" t="s">
        <v>556</v>
      </c>
      <c r="C186" s="172">
        <v>14664</v>
      </c>
      <c r="D186" s="11">
        <v>43</v>
      </c>
      <c r="E186" s="117">
        <v>55750</v>
      </c>
      <c r="F186" s="117">
        <v>50744</v>
      </c>
    </row>
    <row r="187" spans="1:6" s="9" customFormat="1">
      <c r="A187" s="107" t="s">
        <v>560</v>
      </c>
      <c r="B187" s="107" t="s">
        <v>560</v>
      </c>
      <c r="C187" s="174">
        <v>16084</v>
      </c>
      <c r="D187" s="109">
        <v>48.5</v>
      </c>
      <c r="E187" s="108">
        <v>58584</v>
      </c>
      <c r="F187" s="108">
        <v>58584</v>
      </c>
    </row>
    <row r="188" spans="1:6" s="9" customFormat="1">
      <c r="A188" s="9" t="s">
        <v>430</v>
      </c>
      <c r="B188" s="9" t="s">
        <v>562</v>
      </c>
      <c r="C188" s="172">
        <v>35764</v>
      </c>
      <c r="D188" s="11">
        <v>51</v>
      </c>
      <c r="E188" s="117">
        <v>58605</v>
      </c>
      <c r="F188" s="117">
        <v>62609</v>
      </c>
    </row>
    <row r="189" spans="1:6" s="9" customFormat="1">
      <c r="A189" s="107" t="s">
        <v>499</v>
      </c>
      <c r="B189" s="107" t="s">
        <v>554</v>
      </c>
      <c r="C189" s="174">
        <v>12520</v>
      </c>
      <c r="D189" s="109">
        <v>54</v>
      </c>
      <c r="E189" s="108">
        <v>59475</v>
      </c>
      <c r="F189" s="108">
        <v>49341</v>
      </c>
    </row>
    <row r="190" spans="1:6" s="9" customFormat="1">
      <c r="A190" s="9" t="s">
        <v>542</v>
      </c>
      <c r="B190" s="9" t="s">
        <v>546</v>
      </c>
      <c r="C190" s="172">
        <v>70055</v>
      </c>
      <c r="D190" s="11">
        <v>47</v>
      </c>
      <c r="E190" s="117">
        <v>63413</v>
      </c>
      <c r="F190" s="117">
        <v>35143</v>
      </c>
    </row>
    <row r="191" spans="1:6" s="9" customFormat="1">
      <c r="A191" s="107" t="s">
        <v>570</v>
      </c>
      <c r="B191" s="107" t="s">
        <v>571</v>
      </c>
      <c r="C191" s="174">
        <v>10575</v>
      </c>
      <c r="D191" s="109">
        <v>49</v>
      </c>
      <c r="E191" s="108">
        <v>65824</v>
      </c>
      <c r="F191" s="108">
        <v>72697</v>
      </c>
    </row>
    <row r="192" spans="1:6" s="9" customFormat="1">
      <c r="A192" s="9" t="s">
        <v>395</v>
      </c>
      <c r="B192" s="9" t="s">
        <v>561</v>
      </c>
      <c r="C192" s="172">
        <v>5924</v>
      </c>
      <c r="D192" s="11">
        <v>55</v>
      </c>
      <c r="E192" s="117">
        <v>66736</v>
      </c>
      <c r="F192" s="117">
        <v>60740</v>
      </c>
    </row>
    <row r="193" spans="1:6" s="9" customFormat="1">
      <c r="A193" s="182" t="s">
        <v>578</v>
      </c>
      <c r="B193" s="182" t="s">
        <v>579</v>
      </c>
      <c r="C193" s="183">
        <v>13951</v>
      </c>
      <c r="D193" s="184">
        <v>60</v>
      </c>
      <c r="E193" s="185">
        <v>70357</v>
      </c>
      <c r="F193" s="185">
        <v>75734</v>
      </c>
    </row>
    <row r="194" spans="1:6" s="9" customFormat="1">
      <c r="A194" s="181" t="s">
        <v>405</v>
      </c>
      <c r="B194" s="181" t="s">
        <v>588</v>
      </c>
      <c r="C194" s="186">
        <v>7258</v>
      </c>
      <c r="D194" s="187">
        <v>50</v>
      </c>
      <c r="E194" s="180">
        <v>71006</v>
      </c>
      <c r="F194" s="180">
        <v>99421</v>
      </c>
    </row>
    <row r="195" spans="1:6" s="9" customFormat="1">
      <c r="A195" s="182" t="s">
        <v>566</v>
      </c>
      <c r="B195" s="182" t="s">
        <v>567</v>
      </c>
      <c r="C195" s="183">
        <v>18006</v>
      </c>
      <c r="D195" s="184">
        <v>49</v>
      </c>
      <c r="E195" s="185">
        <v>72313</v>
      </c>
      <c r="F195" s="185">
        <v>68959</v>
      </c>
    </row>
    <row r="196" spans="1:6" s="9" customFormat="1">
      <c r="A196" s="181" t="s">
        <v>509</v>
      </c>
      <c r="B196" s="181" t="s">
        <v>641</v>
      </c>
      <c r="C196" s="186" t="s">
        <v>664</v>
      </c>
      <c r="D196" s="187">
        <v>48</v>
      </c>
      <c r="E196" s="180">
        <v>72831</v>
      </c>
      <c r="F196" s="180">
        <v>61744</v>
      </c>
    </row>
    <row r="197" spans="1:6" s="9" customFormat="1">
      <c r="A197" s="182" t="s">
        <v>419</v>
      </c>
      <c r="B197" s="182" t="s">
        <v>573</v>
      </c>
      <c r="C197" s="183">
        <v>6604</v>
      </c>
      <c r="D197" s="184">
        <v>43.5</v>
      </c>
      <c r="E197" s="185">
        <v>73437</v>
      </c>
      <c r="F197" s="185">
        <v>77197</v>
      </c>
    </row>
    <row r="198" spans="1:6" s="9" customFormat="1">
      <c r="A198" s="181" t="s">
        <v>563</v>
      </c>
      <c r="B198" s="181" t="s">
        <v>563</v>
      </c>
      <c r="C198" s="186">
        <v>5647</v>
      </c>
      <c r="D198" s="187">
        <v>49</v>
      </c>
      <c r="E198" s="180">
        <v>73540</v>
      </c>
      <c r="F198" s="180">
        <v>64320</v>
      </c>
    </row>
    <row r="199" spans="1:6" s="9" customFormat="1">
      <c r="A199" s="107" t="s">
        <v>574</v>
      </c>
      <c r="B199" s="107" t="s">
        <v>575</v>
      </c>
      <c r="C199" s="174">
        <v>3003</v>
      </c>
      <c r="D199" s="109">
        <v>36</v>
      </c>
      <c r="E199" s="108">
        <v>80206</v>
      </c>
      <c r="F199" s="108">
        <v>79142</v>
      </c>
    </row>
    <row r="200" spans="1:6" s="9" customFormat="1">
      <c r="A200" s="9" t="s">
        <v>385</v>
      </c>
      <c r="B200" s="9" t="s">
        <v>569</v>
      </c>
      <c r="C200" s="172">
        <v>8749</v>
      </c>
      <c r="D200" s="11">
        <v>51</v>
      </c>
      <c r="E200" s="117">
        <v>80695</v>
      </c>
      <c r="F200" s="117">
        <v>71101</v>
      </c>
    </row>
    <row r="201" spans="1:6" s="9" customFormat="1">
      <c r="A201" s="107" t="s">
        <v>578</v>
      </c>
      <c r="B201" s="107" t="s">
        <v>580</v>
      </c>
      <c r="C201" s="174">
        <v>16306</v>
      </c>
      <c r="D201" s="109">
        <v>60</v>
      </c>
      <c r="E201" s="108">
        <v>81824</v>
      </c>
      <c r="F201" s="108">
        <v>87618</v>
      </c>
    </row>
    <row r="202" spans="1:6" s="9" customFormat="1">
      <c r="A202" s="181" t="s">
        <v>640</v>
      </c>
      <c r="B202" s="181" t="s">
        <v>640</v>
      </c>
      <c r="C202" s="186" t="s">
        <v>664</v>
      </c>
      <c r="D202" s="187">
        <v>51</v>
      </c>
      <c r="E202" s="180">
        <v>84228</v>
      </c>
      <c r="F202" s="180">
        <v>40872</v>
      </c>
    </row>
    <row r="203" spans="1:6" s="9" customFormat="1">
      <c r="A203" s="182" t="s">
        <v>385</v>
      </c>
      <c r="B203" s="182" t="s">
        <v>576</v>
      </c>
      <c r="C203" s="183">
        <v>2938</v>
      </c>
      <c r="D203" s="184">
        <v>51</v>
      </c>
      <c r="E203" s="185">
        <v>84470</v>
      </c>
      <c r="F203" s="185">
        <v>81153</v>
      </c>
    </row>
    <row r="204" spans="1:6" s="9" customFormat="1">
      <c r="A204" s="9" t="s">
        <v>542</v>
      </c>
      <c r="B204" s="9" t="s">
        <v>565</v>
      </c>
      <c r="C204" s="172">
        <v>7928</v>
      </c>
      <c r="D204" s="11">
        <v>54</v>
      </c>
      <c r="E204" s="117">
        <v>86396</v>
      </c>
      <c r="F204" s="117">
        <v>66592</v>
      </c>
    </row>
    <row r="205" spans="1:6" s="9" customFormat="1">
      <c r="A205" s="182" t="s">
        <v>419</v>
      </c>
      <c r="B205" s="182" t="s">
        <v>581</v>
      </c>
      <c r="C205" s="183">
        <v>7371</v>
      </c>
      <c r="D205" s="184">
        <v>47.5</v>
      </c>
      <c r="E205" s="185">
        <v>88125</v>
      </c>
      <c r="F205" s="185">
        <v>90192</v>
      </c>
    </row>
    <row r="206" spans="1:6" s="9" customFormat="1">
      <c r="A206" s="188" t="s">
        <v>542</v>
      </c>
      <c r="B206" s="181" t="s">
        <v>645</v>
      </c>
      <c r="C206" s="186" t="s">
        <v>664</v>
      </c>
      <c r="D206" s="187">
        <v>56</v>
      </c>
      <c r="E206" s="180">
        <v>88987</v>
      </c>
      <c r="F206" s="180">
        <v>86029</v>
      </c>
    </row>
    <row r="207" spans="1:6" s="9" customFormat="1">
      <c r="A207" s="110" t="s">
        <v>542</v>
      </c>
      <c r="B207" s="107" t="s">
        <v>643</v>
      </c>
      <c r="C207" s="174" t="s">
        <v>664</v>
      </c>
      <c r="D207" s="109">
        <v>54</v>
      </c>
      <c r="E207" s="108">
        <v>90360</v>
      </c>
      <c r="F207" s="108">
        <v>82323</v>
      </c>
    </row>
    <row r="208" spans="1:6" s="9" customFormat="1">
      <c r="A208" s="9" t="s">
        <v>591</v>
      </c>
      <c r="B208" s="9" t="s">
        <v>592</v>
      </c>
      <c r="C208" s="172">
        <v>8052</v>
      </c>
      <c r="D208" s="11">
        <v>54.5</v>
      </c>
      <c r="E208" s="117">
        <v>91985</v>
      </c>
      <c r="F208" s="117">
        <v>102496</v>
      </c>
    </row>
    <row r="209" spans="1:6" s="9" customFormat="1">
      <c r="A209" s="107" t="s">
        <v>405</v>
      </c>
      <c r="B209" s="107" t="s">
        <v>589</v>
      </c>
      <c r="C209" s="174">
        <v>24400</v>
      </c>
      <c r="D209" s="109">
        <v>58</v>
      </c>
      <c r="E209" s="108">
        <v>92979</v>
      </c>
      <c r="F209" s="108">
        <v>101070</v>
      </c>
    </row>
    <row r="210" spans="1:6" s="9" customFormat="1">
      <c r="A210" s="9" t="s">
        <v>464</v>
      </c>
      <c r="B210" s="9" t="s">
        <v>582</v>
      </c>
      <c r="C210" s="172">
        <v>8178</v>
      </c>
      <c r="D210" s="11">
        <v>52.5</v>
      </c>
      <c r="E210" s="117">
        <v>93983</v>
      </c>
      <c r="F210" s="117">
        <v>90330</v>
      </c>
    </row>
    <row r="211" spans="1:6" s="9" customFormat="1">
      <c r="A211" s="182" t="s">
        <v>392</v>
      </c>
      <c r="B211" s="182" t="s">
        <v>646</v>
      </c>
      <c r="C211" s="183" t="s">
        <v>664</v>
      </c>
      <c r="D211" s="184" t="s">
        <v>663</v>
      </c>
      <c r="E211" s="185">
        <v>95308</v>
      </c>
      <c r="F211" s="185">
        <v>92709</v>
      </c>
    </row>
    <row r="212" spans="1:6" s="9" customFormat="1">
      <c r="A212" s="181" t="s">
        <v>447</v>
      </c>
      <c r="B212" s="181" t="s">
        <v>594</v>
      </c>
      <c r="C212" s="186">
        <v>24187</v>
      </c>
      <c r="D212" s="187">
        <v>50</v>
      </c>
      <c r="E212" s="180">
        <v>95782</v>
      </c>
      <c r="F212" s="180">
        <v>107432</v>
      </c>
    </row>
    <row r="213" spans="1:6" s="9" customFormat="1">
      <c r="A213" s="182" t="s">
        <v>467</v>
      </c>
      <c r="B213" s="182" t="s">
        <v>577</v>
      </c>
      <c r="C213" s="183">
        <v>24669</v>
      </c>
      <c r="D213" s="184">
        <v>49.5</v>
      </c>
      <c r="E213" s="185">
        <v>96122</v>
      </c>
      <c r="F213" s="185">
        <v>85386</v>
      </c>
    </row>
    <row r="214" spans="1:6" s="9" customFormat="1">
      <c r="A214" s="181" t="s">
        <v>403</v>
      </c>
      <c r="B214" s="181" t="s">
        <v>585</v>
      </c>
      <c r="C214" s="186">
        <v>13296</v>
      </c>
      <c r="D214" s="187">
        <v>56</v>
      </c>
      <c r="E214" s="180">
        <v>96944</v>
      </c>
      <c r="F214" s="180">
        <v>96944</v>
      </c>
    </row>
    <row r="215" spans="1:6" s="9" customFormat="1">
      <c r="A215" s="189" t="s">
        <v>542</v>
      </c>
      <c r="B215" s="182" t="s">
        <v>644</v>
      </c>
      <c r="C215" s="183" t="s">
        <v>664</v>
      </c>
      <c r="D215" s="184">
        <v>54</v>
      </c>
      <c r="E215" s="185">
        <v>97237</v>
      </c>
      <c r="F215" s="185">
        <v>83827</v>
      </c>
    </row>
    <row r="216" spans="1:6" s="9" customFormat="1">
      <c r="A216" s="181" t="s">
        <v>467</v>
      </c>
      <c r="B216" s="181" t="s">
        <v>586</v>
      </c>
      <c r="C216" s="186">
        <v>7398</v>
      </c>
      <c r="D216" s="187">
        <v>48.5</v>
      </c>
      <c r="E216" s="180">
        <v>97873</v>
      </c>
      <c r="F216" s="180">
        <v>98005</v>
      </c>
    </row>
    <row r="217" spans="1:6" s="9" customFormat="1">
      <c r="A217" s="182" t="s">
        <v>578</v>
      </c>
      <c r="B217" s="182" t="s">
        <v>647</v>
      </c>
      <c r="C217" s="183" t="s">
        <v>664</v>
      </c>
      <c r="D217" s="184">
        <v>56</v>
      </c>
      <c r="E217" s="185">
        <v>100641</v>
      </c>
      <c r="F217" s="185">
        <v>94309</v>
      </c>
    </row>
    <row r="218" spans="1:6" s="9" customFormat="1">
      <c r="A218" s="181" t="s">
        <v>405</v>
      </c>
      <c r="B218" s="181" t="s">
        <v>595</v>
      </c>
      <c r="C218" s="186">
        <v>22160</v>
      </c>
      <c r="D218" s="187">
        <v>53</v>
      </c>
      <c r="E218" s="180">
        <v>101471</v>
      </c>
      <c r="F218" s="180">
        <v>110316</v>
      </c>
    </row>
    <row r="219" spans="1:6" s="9" customFormat="1">
      <c r="A219" s="182" t="s">
        <v>377</v>
      </c>
      <c r="B219" s="182" t="s">
        <v>584</v>
      </c>
      <c r="C219" s="183">
        <v>23798</v>
      </c>
      <c r="D219" s="184">
        <v>50</v>
      </c>
      <c r="E219" s="185">
        <v>102238</v>
      </c>
      <c r="F219" s="185">
        <v>94201</v>
      </c>
    </row>
    <row r="220" spans="1:6" s="9" customFormat="1">
      <c r="A220" s="181" t="s">
        <v>381</v>
      </c>
      <c r="B220" s="181" t="s">
        <v>583</v>
      </c>
      <c r="C220" s="186">
        <v>13684</v>
      </c>
      <c r="D220" s="187">
        <v>53.5</v>
      </c>
      <c r="E220" s="180">
        <v>104080</v>
      </c>
      <c r="F220" s="180">
        <v>92528</v>
      </c>
    </row>
    <row r="221" spans="1:6" s="9" customFormat="1">
      <c r="A221" s="189" t="s">
        <v>578</v>
      </c>
      <c r="B221" s="189" t="s">
        <v>593</v>
      </c>
      <c r="C221" s="190">
        <v>3077</v>
      </c>
      <c r="D221" s="191">
        <v>47</v>
      </c>
      <c r="E221" s="192">
        <v>104180</v>
      </c>
      <c r="F221" s="192">
        <v>103130</v>
      </c>
    </row>
    <row r="222" spans="1:6" s="9" customFormat="1">
      <c r="A222" s="181" t="s">
        <v>591</v>
      </c>
      <c r="B222" s="181" t="s">
        <v>642</v>
      </c>
      <c r="C222" s="186" t="s">
        <v>664</v>
      </c>
      <c r="D222" s="187">
        <v>54.5</v>
      </c>
      <c r="E222" s="180">
        <v>105968</v>
      </c>
      <c r="F222" s="180">
        <v>65554</v>
      </c>
    </row>
    <row r="223" spans="1:6" s="9" customFormat="1">
      <c r="A223" s="182" t="s">
        <v>499</v>
      </c>
      <c r="B223" s="182" t="s">
        <v>587</v>
      </c>
      <c r="C223" s="183">
        <v>21509</v>
      </c>
      <c r="D223" s="184">
        <v>56</v>
      </c>
      <c r="E223" s="185">
        <v>107427</v>
      </c>
      <c r="F223" s="185">
        <v>98120</v>
      </c>
    </row>
    <row r="224" spans="1:6" s="9" customFormat="1">
      <c r="A224" s="181" t="s">
        <v>392</v>
      </c>
      <c r="B224" s="181" t="s">
        <v>596</v>
      </c>
      <c r="C224" s="186">
        <v>26313</v>
      </c>
      <c r="D224" s="187">
        <v>65</v>
      </c>
      <c r="E224" s="180">
        <v>112798</v>
      </c>
      <c r="F224" s="180">
        <v>111515</v>
      </c>
    </row>
    <row r="225" spans="1:6" s="9" customFormat="1">
      <c r="A225" s="182" t="s">
        <v>578</v>
      </c>
      <c r="B225" s="182" t="s">
        <v>648</v>
      </c>
      <c r="C225" s="183" t="s">
        <v>664</v>
      </c>
      <c r="D225" s="184">
        <v>56</v>
      </c>
      <c r="E225" s="185">
        <v>113353</v>
      </c>
      <c r="F225" s="185">
        <v>97565</v>
      </c>
    </row>
    <row r="226" spans="1:6" s="9" customFormat="1">
      <c r="A226" s="181" t="s">
        <v>385</v>
      </c>
      <c r="B226" s="181" t="s">
        <v>590</v>
      </c>
      <c r="C226" s="186">
        <v>14253</v>
      </c>
      <c r="D226" s="187">
        <v>60</v>
      </c>
      <c r="E226" s="180">
        <v>123856</v>
      </c>
      <c r="F226" s="180">
        <v>102243</v>
      </c>
    </row>
    <row r="227" spans="1:6" s="9" customFormat="1">
      <c r="A227" s="182" t="s">
        <v>472</v>
      </c>
      <c r="B227" s="182" t="s">
        <v>601</v>
      </c>
      <c r="C227" s="183">
        <v>18693</v>
      </c>
      <c r="D227" s="184">
        <v>55.5</v>
      </c>
      <c r="E227" s="185">
        <v>126426</v>
      </c>
      <c r="F227" s="185">
        <v>154112</v>
      </c>
    </row>
    <row r="228" spans="1:6" s="9" customFormat="1">
      <c r="A228" s="181" t="s">
        <v>578</v>
      </c>
      <c r="B228" s="181" t="s">
        <v>597</v>
      </c>
      <c r="C228" s="186">
        <v>23609</v>
      </c>
      <c r="D228" s="187">
        <v>60</v>
      </c>
      <c r="E228" s="180">
        <v>131632</v>
      </c>
      <c r="F228" s="180">
        <v>119413</v>
      </c>
    </row>
    <row r="229" spans="1:6" s="9" customFormat="1">
      <c r="A229" s="182" t="s">
        <v>467</v>
      </c>
      <c r="B229" s="182" t="s">
        <v>598</v>
      </c>
      <c r="C229" s="183">
        <v>7880</v>
      </c>
      <c r="D229" s="184">
        <v>48.5</v>
      </c>
      <c r="E229" s="185">
        <v>132317</v>
      </c>
      <c r="F229" s="185">
        <v>127698</v>
      </c>
    </row>
    <row r="230" spans="1:6" s="9" customFormat="1">
      <c r="A230" s="181" t="s">
        <v>499</v>
      </c>
      <c r="B230" s="181" t="s">
        <v>599</v>
      </c>
      <c r="C230" s="186">
        <v>17681</v>
      </c>
      <c r="D230" s="187">
        <v>56</v>
      </c>
      <c r="E230" s="180">
        <v>144859</v>
      </c>
      <c r="F230" s="180">
        <v>137109</v>
      </c>
    </row>
    <row r="231" spans="1:6" s="9" customFormat="1">
      <c r="A231" s="182" t="s">
        <v>600</v>
      </c>
      <c r="B231" s="182" t="s">
        <v>600</v>
      </c>
      <c r="C231" s="183">
        <v>38232</v>
      </c>
      <c r="D231" s="184">
        <v>54</v>
      </c>
      <c r="E231" s="185">
        <v>147740</v>
      </c>
      <c r="F231" s="185">
        <v>141765</v>
      </c>
    </row>
    <row r="232" spans="1:6" s="9" customFormat="1">
      <c r="A232" s="181" t="s">
        <v>574</v>
      </c>
      <c r="B232" s="181" t="s">
        <v>603</v>
      </c>
      <c r="C232" s="186">
        <v>11787</v>
      </c>
      <c r="D232" s="187">
        <v>46</v>
      </c>
      <c r="E232" s="180">
        <v>155122</v>
      </c>
      <c r="F232" s="180">
        <v>169569</v>
      </c>
    </row>
    <row r="233" spans="1:6" s="9" customFormat="1">
      <c r="A233" s="182" t="s">
        <v>578</v>
      </c>
      <c r="B233" s="182" t="s">
        <v>605</v>
      </c>
      <c r="C233" s="183">
        <v>17149</v>
      </c>
      <c r="D233" s="184">
        <v>60</v>
      </c>
      <c r="E233" s="185">
        <v>167098</v>
      </c>
      <c r="F233" s="185">
        <v>178314</v>
      </c>
    </row>
    <row r="234" spans="1:6" s="9" customFormat="1">
      <c r="A234" s="181" t="s">
        <v>467</v>
      </c>
      <c r="B234" s="181" t="s">
        <v>602</v>
      </c>
      <c r="C234" s="186">
        <v>12318</v>
      </c>
      <c r="D234" s="187">
        <v>53.5</v>
      </c>
      <c r="E234" s="180">
        <v>171981</v>
      </c>
      <c r="F234" s="180">
        <v>164173</v>
      </c>
    </row>
    <row r="235" spans="1:6" s="9" customFormat="1">
      <c r="A235" s="182" t="s">
        <v>405</v>
      </c>
      <c r="B235" s="182" t="s">
        <v>604</v>
      </c>
      <c r="C235" s="183">
        <v>7016</v>
      </c>
      <c r="D235" s="184">
        <v>60</v>
      </c>
      <c r="E235" s="185">
        <v>178347</v>
      </c>
      <c r="F235" s="185">
        <v>176318</v>
      </c>
    </row>
    <row r="236" spans="1:6" s="9" customFormat="1">
      <c r="A236" s="181" t="s">
        <v>530</v>
      </c>
      <c r="B236" s="181" t="s">
        <v>606</v>
      </c>
      <c r="C236" s="186">
        <v>36233</v>
      </c>
      <c r="D236" s="187">
        <v>60</v>
      </c>
      <c r="E236" s="180">
        <v>184181</v>
      </c>
      <c r="F236" s="180">
        <v>178957</v>
      </c>
    </row>
    <row r="237" spans="1:6" s="9" customFormat="1">
      <c r="A237" s="182" t="s">
        <v>467</v>
      </c>
      <c r="B237" s="182" t="s">
        <v>607</v>
      </c>
      <c r="C237" s="183">
        <v>44076</v>
      </c>
      <c r="D237" s="184">
        <v>58</v>
      </c>
      <c r="E237" s="185">
        <v>209606</v>
      </c>
      <c r="F237" s="185">
        <v>186414</v>
      </c>
    </row>
    <row r="238" spans="1:6" s="9" customFormat="1">
      <c r="A238" s="181" t="s">
        <v>610</v>
      </c>
      <c r="B238" s="181" t="s">
        <v>610</v>
      </c>
      <c r="C238" s="186">
        <v>24974</v>
      </c>
      <c r="D238" s="187">
        <v>56</v>
      </c>
      <c r="E238" s="180">
        <v>227925</v>
      </c>
      <c r="F238" s="180">
        <v>263441</v>
      </c>
    </row>
    <row r="239" spans="1:6" s="9" customFormat="1">
      <c r="A239" s="182" t="s">
        <v>467</v>
      </c>
      <c r="B239" s="182" t="s">
        <v>608</v>
      </c>
      <c r="C239" s="183">
        <v>17265</v>
      </c>
      <c r="D239" s="184">
        <v>58</v>
      </c>
      <c r="E239" s="185">
        <v>243059</v>
      </c>
      <c r="F239" s="185">
        <v>230904</v>
      </c>
    </row>
    <row r="240" spans="1:6" s="9" customFormat="1">
      <c r="A240" s="181" t="s">
        <v>467</v>
      </c>
      <c r="B240" s="181" t="s">
        <v>609</v>
      </c>
      <c r="C240" s="186">
        <v>31830</v>
      </c>
      <c r="D240" s="187">
        <v>58</v>
      </c>
      <c r="E240" s="180">
        <v>255440</v>
      </c>
      <c r="F240" s="180">
        <v>244632</v>
      </c>
    </row>
    <row r="241" spans="1:6" s="9" customFormat="1">
      <c r="A241" s="182" t="s">
        <v>570</v>
      </c>
      <c r="B241" s="182" t="s">
        <v>611</v>
      </c>
      <c r="C241" s="183">
        <v>51993</v>
      </c>
      <c r="D241" s="184">
        <v>60</v>
      </c>
      <c r="E241" s="185">
        <v>351054</v>
      </c>
      <c r="F241" s="185">
        <v>338688</v>
      </c>
    </row>
    <row r="243" spans="1:6" s="9" customFormat="1">
      <c r="A243" s="1"/>
      <c r="B243" s="1"/>
      <c r="C243" s="106"/>
      <c r="D243" s="51"/>
      <c r="E243" s="51"/>
      <c r="F243" s="106"/>
    </row>
    <row r="244" spans="1:6" s="9" customFormat="1">
      <c r="A244" s="8"/>
      <c r="B244" s="8"/>
      <c r="C244" s="170"/>
      <c r="D244" s="169"/>
      <c r="E244" s="169"/>
      <c r="F244" s="170"/>
    </row>
    <row r="246" spans="1:6" ht="24.75" customHeight="1">
      <c r="A246" s="208" t="s">
        <v>649</v>
      </c>
      <c r="B246" s="204"/>
      <c r="C246" s="204"/>
      <c r="D246" s="144"/>
      <c r="E246" s="144"/>
      <c r="F246" s="144"/>
    </row>
    <row r="247" spans="1:6">
      <c r="A247" s="144"/>
      <c r="B247" s="144"/>
      <c r="C247" s="143"/>
      <c r="D247" s="144"/>
      <c r="E247" s="144"/>
      <c r="F247" s="144"/>
    </row>
  </sheetData>
  <mergeCells count="1">
    <mergeCell ref="A246:C246"/>
  </mergeCells>
  <phoneticPr fontId="5" type="noConversion"/>
  <printOptions horizontalCentered="1"/>
  <pageMargins left="0.7" right="0.7" top="1" bottom="1" header="0.3" footer="0.3"/>
  <pageSetup scale="90" orientation="landscape" r:id="rId1"/>
  <headerFooter>
    <oddHeader>&amp;C&amp;"Arial,Bold"&amp;11Public Library Sytem Branch Statistics FY09</oddHeader>
    <oddFooter>&amp;L&amp;9Mississippi Public Library Statistics, FY09, Branch Statistics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7"/>
  <sheetViews>
    <sheetView workbookViewId="0">
      <pane ySplit="1" topLeftCell="A2" activePane="bottomLeft" state="frozen"/>
      <selection pane="bottomLeft" activeCell="A8" sqref="A8"/>
    </sheetView>
  </sheetViews>
  <sheetFormatPr defaultRowHeight="12.75"/>
  <cols>
    <col min="1" max="1" width="55.42578125" customWidth="1"/>
    <col min="2" max="3" width="11.140625" customWidth="1"/>
    <col min="4" max="4" width="11.140625" style="23" customWidth="1"/>
    <col min="5" max="5" width="10.28515625" style="24" customWidth="1"/>
    <col min="7" max="7" width="11.5703125" style="24" customWidth="1"/>
    <col min="8" max="8" width="10.140625" bestFit="1" customWidth="1"/>
    <col min="9" max="9" width="10.5703125" style="24" customWidth="1"/>
    <col min="10" max="10" width="10.140625" bestFit="1" customWidth="1"/>
    <col min="11" max="11" width="10.5703125" style="24" customWidth="1"/>
    <col min="12" max="12" width="11.140625" bestFit="1" customWidth="1"/>
    <col min="13" max="13" width="10.5703125" style="24" customWidth="1"/>
    <col min="14" max="14" width="10.140625" bestFit="1" customWidth="1"/>
    <col min="15" max="15" width="9.140625" hidden="1" customWidth="1"/>
  </cols>
  <sheetData>
    <row r="1" spans="1:24" ht="38.25">
      <c r="A1" s="1" t="s">
        <v>0</v>
      </c>
      <c r="B1" s="2" t="s">
        <v>79</v>
      </c>
      <c r="C1" s="2" t="s">
        <v>80</v>
      </c>
      <c r="D1" s="21" t="s">
        <v>81</v>
      </c>
      <c r="E1" s="22" t="s">
        <v>82</v>
      </c>
      <c r="F1" s="2" t="s">
        <v>83</v>
      </c>
      <c r="G1" s="22" t="s">
        <v>84</v>
      </c>
      <c r="H1" s="2" t="s">
        <v>85</v>
      </c>
      <c r="I1" s="22" t="s">
        <v>86</v>
      </c>
      <c r="J1" s="2" t="s">
        <v>87</v>
      </c>
      <c r="K1" s="22" t="s">
        <v>88</v>
      </c>
      <c r="L1" s="2" t="s">
        <v>89</v>
      </c>
      <c r="M1" s="22" t="s">
        <v>90</v>
      </c>
      <c r="N1" s="2" t="s">
        <v>91</v>
      </c>
      <c r="Q1" s="1"/>
      <c r="R1" s="1"/>
      <c r="S1" s="1"/>
      <c r="T1" s="1"/>
      <c r="U1" s="1"/>
      <c r="V1" s="1"/>
      <c r="W1" s="1"/>
      <c r="X1" s="1"/>
    </row>
    <row r="2" spans="1:24" s="176" customFormat="1">
      <c r="D2" s="177"/>
      <c r="E2" s="178"/>
      <c r="G2" s="178"/>
      <c r="I2" s="178"/>
      <c r="K2" s="178"/>
      <c r="M2" s="178"/>
      <c r="Q2" s="179"/>
      <c r="R2" s="179"/>
      <c r="S2" s="179"/>
      <c r="T2" s="179"/>
      <c r="U2" s="179"/>
      <c r="V2" s="179"/>
      <c r="W2" s="179"/>
      <c r="X2" s="179"/>
    </row>
    <row r="3" spans="1:24">
      <c r="A3" s="8" t="s">
        <v>13</v>
      </c>
    </row>
    <row r="4" spans="1:24">
      <c r="A4" t="s">
        <v>14</v>
      </c>
      <c r="B4" s="25">
        <v>0</v>
      </c>
      <c r="C4" s="23">
        <v>69631</v>
      </c>
      <c r="D4" s="23">
        <v>69631</v>
      </c>
      <c r="E4" s="24">
        <f t="shared" ref="E4:E12" si="0">(D4/O4)</f>
        <v>8.5794726466239535</v>
      </c>
      <c r="F4" s="25">
        <v>0</v>
      </c>
      <c r="G4" s="24">
        <f t="shared" ref="G4:G12" si="1">(F4/O4)</f>
        <v>0</v>
      </c>
      <c r="H4" s="23">
        <v>37445</v>
      </c>
      <c r="I4" s="24">
        <f t="shared" ref="I4:I12" si="2">(H4/O4)</f>
        <v>4.613725973385904</v>
      </c>
      <c r="J4" s="23">
        <v>12571</v>
      </c>
      <c r="K4" s="24">
        <f>(J4/O4)</f>
        <v>1.5489157220305569</v>
      </c>
      <c r="L4" s="23">
        <v>119647</v>
      </c>
      <c r="M4" s="24">
        <f>(L4/O4)</f>
        <v>14.742114342040415</v>
      </c>
      <c r="N4" s="25">
        <v>0</v>
      </c>
      <c r="O4" s="12">
        <v>8116</v>
      </c>
    </row>
    <row r="5" spans="1:24">
      <c r="A5" t="s">
        <v>16</v>
      </c>
      <c r="B5" s="23">
        <v>6600</v>
      </c>
      <c r="C5" s="23">
        <v>68500</v>
      </c>
      <c r="D5" s="23">
        <v>75100</v>
      </c>
      <c r="E5" s="24">
        <f t="shared" si="0"/>
        <v>7.2441400598051509</v>
      </c>
      <c r="F5" s="25">
        <v>0</v>
      </c>
      <c r="G5" s="24">
        <f t="shared" si="1"/>
        <v>0</v>
      </c>
      <c r="H5" s="23">
        <v>45345</v>
      </c>
      <c r="I5" s="24">
        <f t="shared" si="2"/>
        <v>4.373975113340407</v>
      </c>
      <c r="J5" s="23">
        <v>2321</v>
      </c>
      <c r="K5" s="24">
        <f t="shared" ref="K5:K67" si="3">(J5/O5)</f>
        <v>0.22388347641554934</v>
      </c>
      <c r="L5" s="23">
        <v>122766</v>
      </c>
      <c r="M5" s="24">
        <f t="shared" ref="M5:M67" si="4">(L5/O5)</f>
        <v>11.841998649561107</v>
      </c>
      <c r="N5" s="23">
        <v>3000</v>
      </c>
      <c r="O5" s="12">
        <v>10367</v>
      </c>
      <c r="X5" s="25"/>
    </row>
    <row r="6" spans="1:24">
      <c r="A6" t="s">
        <v>17</v>
      </c>
      <c r="B6" s="23">
        <v>27958</v>
      </c>
      <c r="C6" s="23">
        <v>50039</v>
      </c>
      <c r="D6" s="23">
        <v>77997</v>
      </c>
      <c r="E6" s="24">
        <f t="shared" si="0"/>
        <v>7.189988938053097</v>
      </c>
      <c r="F6" s="23">
        <v>16200</v>
      </c>
      <c r="G6" s="24">
        <f t="shared" si="1"/>
        <v>1.4933628318584071</v>
      </c>
      <c r="H6" s="23">
        <v>47604</v>
      </c>
      <c r="I6" s="24">
        <f t="shared" si="2"/>
        <v>4.3882743362831862</v>
      </c>
      <c r="J6" s="23">
        <v>11157</v>
      </c>
      <c r="K6" s="24">
        <f t="shared" si="3"/>
        <v>1.0284845132743363</v>
      </c>
      <c r="L6" s="23">
        <v>152958</v>
      </c>
      <c r="M6" s="24">
        <f t="shared" si="4"/>
        <v>14.100110619469026</v>
      </c>
      <c r="N6" s="23">
        <v>7528</v>
      </c>
      <c r="O6" s="12">
        <v>10848</v>
      </c>
    </row>
    <row r="7" spans="1:24">
      <c r="A7" t="s">
        <v>19</v>
      </c>
      <c r="B7" s="23">
        <v>18500</v>
      </c>
      <c r="C7" s="23">
        <v>42500</v>
      </c>
      <c r="D7" s="23">
        <v>61000</v>
      </c>
      <c r="E7" s="24">
        <f t="shared" si="0"/>
        <v>6.0461889186242441</v>
      </c>
      <c r="F7" s="23">
        <v>9700</v>
      </c>
      <c r="G7" s="24">
        <f t="shared" si="1"/>
        <v>0.96144315591237983</v>
      </c>
      <c r="H7" s="23">
        <v>49457</v>
      </c>
      <c r="I7" s="24">
        <f t="shared" si="2"/>
        <v>4.9020715630885121</v>
      </c>
      <c r="J7" s="23">
        <v>15395</v>
      </c>
      <c r="K7" s="24">
        <f t="shared" si="3"/>
        <v>1.5259193180691843</v>
      </c>
      <c r="L7" s="23">
        <v>135552</v>
      </c>
      <c r="M7" s="24">
        <f t="shared" si="4"/>
        <v>13.435622955694321</v>
      </c>
      <c r="N7" s="25">
        <v>0</v>
      </c>
      <c r="O7" s="12">
        <v>10089</v>
      </c>
    </row>
    <row r="8" spans="1:24">
      <c r="A8" t="s">
        <v>20</v>
      </c>
      <c r="B8" s="23">
        <v>12000</v>
      </c>
      <c r="C8" s="23">
        <v>37000</v>
      </c>
      <c r="D8" s="23">
        <v>49000</v>
      </c>
      <c r="E8" s="24">
        <f t="shared" si="0"/>
        <v>5.6166895919303075</v>
      </c>
      <c r="F8" s="25">
        <v>0</v>
      </c>
      <c r="G8" s="24">
        <f t="shared" si="1"/>
        <v>0</v>
      </c>
      <c r="H8" s="23">
        <v>35674</v>
      </c>
      <c r="I8" s="24">
        <f t="shared" si="2"/>
        <v>4.0891792755616692</v>
      </c>
      <c r="J8" s="23">
        <v>14013</v>
      </c>
      <c r="K8" s="24">
        <f t="shared" si="3"/>
        <v>1.6062585969738652</v>
      </c>
      <c r="L8" s="23">
        <v>98687</v>
      </c>
      <c r="M8" s="24">
        <f t="shared" si="4"/>
        <v>11.312127464465842</v>
      </c>
      <c r="N8" s="25">
        <v>0</v>
      </c>
      <c r="O8" s="12">
        <v>8724</v>
      </c>
    </row>
    <row r="9" spans="1:24">
      <c r="A9" t="s">
        <v>21</v>
      </c>
      <c r="B9" s="23">
        <v>9398</v>
      </c>
      <c r="C9" s="23">
        <v>56544</v>
      </c>
      <c r="D9" s="23">
        <v>65942</v>
      </c>
      <c r="E9" s="24">
        <f t="shared" si="0"/>
        <v>5.5750760906323977</v>
      </c>
      <c r="F9" s="25">
        <v>0</v>
      </c>
      <c r="G9" s="24">
        <f t="shared" si="1"/>
        <v>0</v>
      </c>
      <c r="H9" s="23">
        <v>55975</v>
      </c>
      <c r="I9" s="24">
        <f t="shared" si="2"/>
        <v>4.7324146094014203</v>
      </c>
      <c r="J9" s="23">
        <v>10793</v>
      </c>
      <c r="K9" s="24">
        <f t="shared" si="3"/>
        <v>0.9124957727426446</v>
      </c>
      <c r="L9" s="23">
        <v>132710</v>
      </c>
      <c r="M9" s="24">
        <f t="shared" si="4"/>
        <v>11.219986472776462</v>
      </c>
      <c r="N9" s="25">
        <v>0</v>
      </c>
      <c r="O9" s="12">
        <v>11828</v>
      </c>
    </row>
    <row r="10" spans="1:24">
      <c r="A10" t="s">
        <v>23</v>
      </c>
      <c r="B10" s="23">
        <v>11300</v>
      </c>
      <c r="C10" s="23">
        <v>63793</v>
      </c>
      <c r="D10" s="23">
        <v>75093</v>
      </c>
      <c r="E10" s="24">
        <f t="shared" si="0"/>
        <v>10.409342944275021</v>
      </c>
      <c r="F10" s="23">
        <v>9540</v>
      </c>
      <c r="G10" s="24">
        <f t="shared" si="1"/>
        <v>1.3224286110341004</v>
      </c>
      <c r="H10" s="23">
        <v>70881</v>
      </c>
      <c r="I10" s="24">
        <f t="shared" si="2"/>
        <v>9.8254782367618514</v>
      </c>
      <c r="J10" s="23">
        <v>9400</v>
      </c>
      <c r="K10" s="24">
        <f t="shared" si="3"/>
        <v>1.3030219018574993</v>
      </c>
      <c r="L10" s="23">
        <v>164914</v>
      </c>
      <c r="M10" s="24">
        <f t="shared" si="4"/>
        <v>22.860271693928471</v>
      </c>
      <c r="N10" s="23">
        <v>10000</v>
      </c>
      <c r="O10" s="12">
        <v>7214</v>
      </c>
    </row>
    <row r="11" spans="1:24">
      <c r="A11" t="s">
        <v>25</v>
      </c>
      <c r="B11" s="23">
        <v>4800</v>
      </c>
      <c r="C11" s="23">
        <v>70000</v>
      </c>
      <c r="D11" s="23">
        <v>74800</v>
      </c>
      <c r="E11" s="24">
        <f t="shared" si="0"/>
        <v>5.7419206263913409</v>
      </c>
      <c r="F11" s="23">
        <v>14400</v>
      </c>
      <c r="G11" s="24">
        <f t="shared" si="1"/>
        <v>1.105396484225071</v>
      </c>
      <c r="H11" s="23">
        <v>60434</v>
      </c>
      <c r="I11" s="24">
        <f t="shared" si="2"/>
        <v>4.639134106087357</v>
      </c>
      <c r="J11" s="23">
        <v>500</v>
      </c>
      <c r="K11" s="24">
        <f t="shared" si="3"/>
        <v>3.8381822368926073E-2</v>
      </c>
      <c r="L11" s="23">
        <v>150134</v>
      </c>
      <c r="M11" s="24">
        <f t="shared" si="4"/>
        <v>11.524833039072695</v>
      </c>
      <c r="N11" s="23">
        <v>3979</v>
      </c>
      <c r="O11" s="12">
        <v>13027</v>
      </c>
    </row>
    <row r="12" spans="1:24">
      <c r="A12" t="s">
        <v>26</v>
      </c>
      <c r="B12" s="23">
        <v>4400</v>
      </c>
      <c r="C12" s="23">
        <v>33050</v>
      </c>
      <c r="D12" s="23">
        <v>37450</v>
      </c>
      <c r="E12" s="24">
        <f t="shared" si="0"/>
        <v>2.744595089776475</v>
      </c>
      <c r="F12" s="23">
        <v>8804</v>
      </c>
      <c r="G12" s="24">
        <f t="shared" si="1"/>
        <v>0.64521802858189814</v>
      </c>
      <c r="H12" s="23">
        <v>45732</v>
      </c>
      <c r="I12" s="24">
        <f t="shared" si="2"/>
        <v>3.351557347013558</v>
      </c>
      <c r="J12" s="23">
        <v>7078</v>
      </c>
      <c r="K12" s="24">
        <f t="shared" si="3"/>
        <v>0.51872480762183948</v>
      </c>
      <c r="L12" s="23">
        <v>99064</v>
      </c>
      <c r="M12" s="24">
        <f t="shared" si="4"/>
        <v>7.2600952729937704</v>
      </c>
      <c r="N12" s="25">
        <v>0</v>
      </c>
      <c r="O12" s="12">
        <v>13645</v>
      </c>
    </row>
    <row r="13" spans="1:24" s="9" customFormat="1">
      <c r="A13" s="107"/>
      <c r="B13" s="118"/>
      <c r="C13" s="118"/>
      <c r="D13" s="118"/>
      <c r="E13" s="115"/>
      <c r="F13" s="118"/>
      <c r="G13" s="115"/>
      <c r="H13" s="118"/>
      <c r="I13" s="115"/>
      <c r="J13" s="118"/>
      <c r="K13" s="115"/>
      <c r="L13" s="118"/>
      <c r="M13" s="115"/>
      <c r="N13" s="118"/>
      <c r="O13" s="117"/>
    </row>
    <row r="14" spans="1:24">
      <c r="A14" s="1" t="s">
        <v>27</v>
      </c>
      <c r="O14" s="12"/>
    </row>
    <row r="15" spans="1:24">
      <c r="A15" t="s">
        <v>28</v>
      </c>
      <c r="B15" s="23">
        <v>170976</v>
      </c>
      <c r="C15" s="23">
        <v>289200</v>
      </c>
      <c r="D15" s="23">
        <v>460176</v>
      </c>
      <c r="E15" s="24">
        <f t="shared" ref="E15:E28" si="5">(D15/O15)</f>
        <v>12.371985481919612</v>
      </c>
      <c r="F15" s="23">
        <v>20915</v>
      </c>
      <c r="G15" s="24">
        <f t="shared" ref="G15:G28" si="6">(F15/O15)</f>
        <v>0.56230676166151361</v>
      </c>
      <c r="H15" s="23">
        <v>116416</v>
      </c>
      <c r="I15" s="24">
        <f t="shared" ref="I15:I28" si="7">(H15/O15)</f>
        <v>3.1298830487968812</v>
      </c>
      <c r="J15" s="23">
        <v>67928</v>
      </c>
      <c r="K15" s="24">
        <f t="shared" si="3"/>
        <v>1.8262669713671191</v>
      </c>
      <c r="L15" s="23">
        <v>665435</v>
      </c>
      <c r="M15" s="24">
        <f t="shared" si="4"/>
        <v>17.890442263745125</v>
      </c>
      <c r="N15" s="23">
        <v>22019</v>
      </c>
      <c r="O15" s="12">
        <v>37195</v>
      </c>
      <c r="X15" s="25"/>
    </row>
    <row r="16" spans="1:24">
      <c r="A16" t="s">
        <v>29</v>
      </c>
      <c r="B16" s="23">
        <v>240166</v>
      </c>
      <c r="C16" s="23">
        <v>190500</v>
      </c>
      <c r="D16" s="23">
        <v>430666</v>
      </c>
      <c r="E16" s="24">
        <f t="shared" si="5"/>
        <v>15.791507773540628</v>
      </c>
      <c r="F16" s="23">
        <v>7793</v>
      </c>
      <c r="G16" s="24">
        <f t="shared" si="6"/>
        <v>0.28575095335875622</v>
      </c>
      <c r="H16" s="23">
        <v>93223</v>
      </c>
      <c r="I16" s="24">
        <f t="shared" si="7"/>
        <v>3.4182678204752128</v>
      </c>
      <c r="J16" s="23">
        <v>39379</v>
      </c>
      <c r="K16" s="24">
        <f t="shared" si="3"/>
        <v>1.4439351716045761</v>
      </c>
      <c r="L16" s="23">
        <v>571061</v>
      </c>
      <c r="M16" s="24">
        <f t="shared" si="4"/>
        <v>20.939461718979175</v>
      </c>
      <c r="N16" s="25">
        <v>0</v>
      </c>
      <c r="O16" s="12">
        <v>27272</v>
      </c>
    </row>
    <row r="17" spans="1:24">
      <c r="A17" t="s">
        <v>31</v>
      </c>
      <c r="B17" s="23">
        <v>87046</v>
      </c>
      <c r="C17" s="23">
        <v>131257</v>
      </c>
      <c r="D17" s="23">
        <v>218303</v>
      </c>
      <c r="E17" s="24">
        <f t="shared" si="5"/>
        <v>5.7142894537078242</v>
      </c>
      <c r="F17" s="23">
        <v>1378</v>
      </c>
      <c r="G17" s="24">
        <f t="shared" si="6"/>
        <v>3.6070465670235322E-2</v>
      </c>
      <c r="H17" s="23">
        <v>125538</v>
      </c>
      <c r="I17" s="24">
        <f t="shared" si="7"/>
        <v>3.2860770096589271</v>
      </c>
      <c r="J17" s="23">
        <v>29841</v>
      </c>
      <c r="K17" s="24">
        <f t="shared" si="3"/>
        <v>0.78111666623040077</v>
      </c>
      <c r="L17" s="23">
        <v>375060</v>
      </c>
      <c r="M17" s="24">
        <f t="shared" si="4"/>
        <v>9.8175535952673876</v>
      </c>
      <c r="N17" s="23">
        <v>11440</v>
      </c>
      <c r="O17" s="12">
        <v>38203</v>
      </c>
    </row>
    <row r="18" spans="1:24">
      <c r="A18" t="s">
        <v>32</v>
      </c>
      <c r="B18" s="23">
        <v>123355</v>
      </c>
      <c r="C18" s="23">
        <v>219167</v>
      </c>
      <c r="D18" s="23">
        <v>342522</v>
      </c>
      <c r="E18" s="24">
        <f t="shared" si="5"/>
        <v>9.6130335943420064</v>
      </c>
      <c r="F18" s="25">
        <v>0</v>
      </c>
      <c r="G18" s="24">
        <f t="shared" si="6"/>
        <v>0</v>
      </c>
      <c r="H18" s="23">
        <v>132512</v>
      </c>
      <c r="I18" s="24">
        <f t="shared" si="7"/>
        <v>3.7190087283545226</v>
      </c>
      <c r="J18" s="23">
        <v>44136</v>
      </c>
      <c r="K18" s="24">
        <f t="shared" si="3"/>
        <v>1.2386966405657995</v>
      </c>
      <c r="L18" s="23">
        <v>519170</v>
      </c>
      <c r="M18" s="24">
        <f t="shared" si="4"/>
        <v>14.570738963262327</v>
      </c>
      <c r="N18" s="25">
        <v>0</v>
      </c>
      <c r="O18" s="12">
        <v>35631</v>
      </c>
    </row>
    <row r="19" spans="1:24">
      <c r="A19" t="s">
        <v>33</v>
      </c>
      <c r="B19" s="23">
        <v>128109</v>
      </c>
      <c r="C19" s="23">
        <v>85000</v>
      </c>
      <c r="D19" s="23">
        <v>213109</v>
      </c>
      <c r="E19" s="24">
        <f t="shared" si="5"/>
        <v>9.267623396390519</v>
      </c>
      <c r="F19" s="23">
        <v>2707</v>
      </c>
      <c r="G19" s="24">
        <f t="shared" si="6"/>
        <v>0.11772124374864101</v>
      </c>
      <c r="H19" s="23">
        <v>73482</v>
      </c>
      <c r="I19" s="24">
        <f t="shared" si="7"/>
        <v>3.1955642530984996</v>
      </c>
      <c r="J19" s="23">
        <v>43619</v>
      </c>
      <c r="K19" s="24">
        <f t="shared" si="3"/>
        <v>1.8968906283974778</v>
      </c>
      <c r="L19" s="23">
        <v>332917</v>
      </c>
      <c r="M19" s="24">
        <f t="shared" si="4"/>
        <v>14.477799521635138</v>
      </c>
      <c r="N19" s="23">
        <v>50000</v>
      </c>
      <c r="O19" s="12">
        <v>22995</v>
      </c>
      <c r="X19" s="25"/>
    </row>
    <row r="20" spans="1:24">
      <c r="A20" t="s">
        <v>34</v>
      </c>
      <c r="B20" s="23">
        <v>175837</v>
      </c>
      <c r="C20" s="23">
        <v>171935</v>
      </c>
      <c r="D20" s="23">
        <v>347772</v>
      </c>
      <c r="E20" s="24">
        <f t="shared" si="5"/>
        <v>9.8840983373596707</v>
      </c>
      <c r="F20" s="25">
        <v>0</v>
      </c>
      <c r="G20" s="24">
        <f t="shared" si="6"/>
        <v>0</v>
      </c>
      <c r="H20" s="23">
        <v>110143</v>
      </c>
      <c r="I20" s="24">
        <f t="shared" si="7"/>
        <v>3.1303964757709251</v>
      </c>
      <c r="J20" s="23">
        <v>12567</v>
      </c>
      <c r="K20" s="24">
        <f t="shared" si="3"/>
        <v>0.35716924825920138</v>
      </c>
      <c r="L20" s="23">
        <v>470482</v>
      </c>
      <c r="M20" s="24">
        <f t="shared" si="4"/>
        <v>13.371664061389797</v>
      </c>
      <c r="N20" s="25">
        <v>0</v>
      </c>
      <c r="O20" s="12">
        <v>35185</v>
      </c>
      <c r="X20" s="25"/>
    </row>
    <row r="21" spans="1:24">
      <c r="A21" t="s">
        <v>35</v>
      </c>
      <c r="B21" s="23">
        <v>32650</v>
      </c>
      <c r="C21" s="23">
        <v>107334</v>
      </c>
      <c r="D21" s="23">
        <v>139984</v>
      </c>
      <c r="E21" s="24">
        <f t="shared" si="5"/>
        <v>4.3309201163294349</v>
      </c>
      <c r="F21" s="25">
        <v>0</v>
      </c>
      <c r="G21" s="24">
        <f t="shared" si="6"/>
        <v>0</v>
      </c>
      <c r="H21" s="23">
        <v>118341</v>
      </c>
      <c r="I21" s="24">
        <f t="shared" si="7"/>
        <v>3.6613142751067382</v>
      </c>
      <c r="J21" s="23">
        <v>22985</v>
      </c>
      <c r="K21" s="24">
        <f t="shared" si="3"/>
        <v>0.71112554916156179</v>
      </c>
      <c r="L21" s="23">
        <v>281310</v>
      </c>
      <c r="M21" s="24">
        <f t="shared" si="4"/>
        <v>8.7033599405977355</v>
      </c>
      <c r="N21" s="25">
        <v>0</v>
      </c>
      <c r="O21" s="12">
        <v>32322</v>
      </c>
      <c r="X21" s="25"/>
    </row>
    <row r="22" spans="1:24">
      <c r="A22" t="s">
        <v>36</v>
      </c>
      <c r="B22" s="23">
        <v>10000</v>
      </c>
      <c r="C22" s="23">
        <v>145000</v>
      </c>
      <c r="D22" s="23">
        <v>155000</v>
      </c>
      <c r="E22" s="24">
        <f t="shared" si="5"/>
        <v>4.1776723626758665</v>
      </c>
      <c r="F22" s="23">
        <v>9335</v>
      </c>
      <c r="G22" s="24">
        <f t="shared" si="6"/>
        <v>0.25160368713276915</v>
      </c>
      <c r="H22" s="23">
        <v>73376</v>
      </c>
      <c r="I22" s="24">
        <f t="shared" si="7"/>
        <v>1.9776831437658347</v>
      </c>
      <c r="J22" s="23">
        <v>11962</v>
      </c>
      <c r="K22" s="24">
        <f t="shared" si="3"/>
        <v>0.32240849549889494</v>
      </c>
      <c r="L22" s="23">
        <v>249673</v>
      </c>
      <c r="M22" s="24">
        <f t="shared" si="4"/>
        <v>6.7293676890733654</v>
      </c>
      <c r="N22" s="25">
        <v>0</v>
      </c>
      <c r="O22" s="12">
        <v>37102</v>
      </c>
      <c r="X22" s="25"/>
    </row>
    <row r="23" spans="1:24">
      <c r="A23" t="s">
        <v>37</v>
      </c>
      <c r="B23" s="23">
        <v>45025</v>
      </c>
      <c r="C23" s="23">
        <v>230000</v>
      </c>
      <c r="D23" s="23">
        <v>275025</v>
      </c>
      <c r="E23" s="24">
        <f t="shared" si="5"/>
        <v>9.0083524402227315</v>
      </c>
      <c r="F23" s="25">
        <v>0</v>
      </c>
      <c r="G23" s="24">
        <f t="shared" si="6"/>
        <v>0</v>
      </c>
      <c r="H23" s="23">
        <v>80413</v>
      </c>
      <c r="I23" s="24">
        <f t="shared" si="7"/>
        <v>2.6339010809040286</v>
      </c>
      <c r="J23" s="23">
        <v>16778</v>
      </c>
      <c r="K23" s="24">
        <f t="shared" si="3"/>
        <v>0.5495578119882083</v>
      </c>
      <c r="L23" s="23">
        <v>372216</v>
      </c>
      <c r="M23" s="24">
        <f t="shared" si="4"/>
        <v>12.191811333114968</v>
      </c>
      <c r="N23" s="25">
        <v>0</v>
      </c>
      <c r="O23" s="12">
        <v>30530</v>
      </c>
    </row>
    <row r="24" spans="1:24">
      <c r="A24" t="s">
        <v>38</v>
      </c>
      <c r="B24" s="23">
        <v>56696</v>
      </c>
      <c r="C24" s="23">
        <v>277000</v>
      </c>
      <c r="D24" s="23">
        <v>333696</v>
      </c>
      <c r="E24" s="24">
        <f t="shared" si="5"/>
        <v>8.6712574383494019</v>
      </c>
      <c r="F24" s="23">
        <v>23732</v>
      </c>
      <c r="G24" s="24">
        <f t="shared" si="6"/>
        <v>0.61668788815840758</v>
      </c>
      <c r="H24" s="23">
        <v>132548</v>
      </c>
      <c r="I24" s="24">
        <f t="shared" si="7"/>
        <v>3.4443260660551411</v>
      </c>
      <c r="J24" s="23">
        <v>37491</v>
      </c>
      <c r="K24" s="24">
        <f t="shared" si="3"/>
        <v>0.97422238390977833</v>
      </c>
      <c r="L24" s="23">
        <v>527467</v>
      </c>
      <c r="M24" s="24">
        <f t="shared" si="4"/>
        <v>13.706493776472728</v>
      </c>
      <c r="N24" s="25">
        <v>0</v>
      </c>
      <c r="O24" s="12">
        <v>38483</v>
      </c>
    </row>
    <row r="25" spans="1:24">
      <c r="A25" t="s">
        <v>39</v>
      </c>
      <c r="B25" s="23">
        <v>118804</v>
      </c>
      <c r="C25" s="23">
        <v>297743</v>
      </c>
      <c r="D25" s="23">
        <v>416547</v>
      </c>
      <c r="E25" s="24">
        <f t="shared" si="5"/>
        <v>13.569632211616771</v>
      </c>
      <c r="F25" s="23">
        <v>15000</v>
      </c>
      <c r="G25" s="24">
        <f t="shared" si="6"/>
        <v>0.48864709906505521</v>
      </c>
      <c r="H25" s="23">
        <v>105532</v>
      </c>
      <c r="I25" s="24">
        <f t="shared" si="7"/>
        <v>3.4378603772355603</v>
      </c>
      <c r="J25" s="23">
        <v>71351</v>
      </c>
      <c r="K25" s="24">
        <f t="shared" si="3"/>
        <v>2.3243639443593835</v>
      </c>
      <c r="L25" s="23">
        <v>608430</v>
      </c>
      <c r="M25" s="24">
        <f t="shared" si="4"/>
        <v>19.820503632276768</v>
      </c>
      <c r="N25" s="25">
        <v>0</v>
      </c>
      <c r="O25" s="12">
        <v>30697</v>
      </c>
    </row>
    <row r="26" spans="1:24">
      <c r="A26" t="s">
        <v>40</v>
      </c>
      <c r="B26" s="23">
        <v>15000</v>
      </c>
      <c r="C26" s="23">
        <v>136801</v>
      </c>
      <c r="D26" s="23">
        <v>151801</v>
      </c>
      <c r="E26" s="24">
        <f t="shared" si="5"/>
        <v>5.5784580332206382</v>
      </c>
      <c r="F26" s="23">
        <v>1048</v>
      </c>
      <c r="G26" s="24">
        <f t="shared" si="6"/>
        <v>3.8512420990739378E-2</v>
      </c>
      <c r="H26" s="23">
        <v>76119</v>
      </c>
      <c r="I26" s="24">
        <f t="shared" si="7"/>
        <v>2.7972585623989414</v>
      </c>
      <c r="J26" s="23">
        <v>38544</v>
      </c>
      <c r="K26" s="24">
        <f t="shared" si="3"/>
        <v>1.4164339262090255</v>
      </c>
      <c r="L26" s="23">
        <v>267512</v>
      </c>
      <c r="M26" s="24">
        <f t="shared" si="4"/>
        <v>9.8306629428193446</v>
      </c>
      <c r="N26" s="25">
        <v>0</v>
      </c>
      <c r="O26" s="12">
        <v>27212</v>
      </c>
    </row>
    <row r="27" spans="1:24">
      <c r="A27" t="s">
        <v>41</v>
      </c>
      <c r="B27" s="23">
        <v>107364</v>
      </c>
      <c r="C27" s="23">
        <v>112490</v>
      </c>
      <c r="D27" s="23">
        <v>219854</v>
      </c>
      <c r="E27" s="24">
        <f t="shared" si="5"/>
        <v>10.592821006986268</v>
      </c>
      <c r="F27" s="25">
        <v>0</v>
      </c>
      <c r="G27" s="24">
        <f t="shared" si="6"/>
        <v>0</v>
      </c>
      <c r="H27" s="23">
        <v>90393</v>
      </c>
      <c r="I27" s="24">
        <f t="shared" si="7"/>
        <v>4.3552397012768012</v>
      </c>
      <c r="J27" s="23">
        <v>40125</v>
      </c>
      <c r="K27" s="24">
        <f t="shared" si="3"/>
        <v>1.9332690917851121</v>
      </c>
      <c r="L27" s="23">
        <v>350372</v>
      </c>
      <c r="M27" s="24">
        <f t="shared" si="4"/>
        <v>16.881329800048182</v>
      </c>
      <c r="N27" s="23">
        <v>4500</v>
      </c>
      <c r="O27" s="12">
        <v>20755</v>
      </c>
    </row>
    <row r="28" spans="1:24">
      <c r="A28" t="s">
        <v>42</v>
      </c>
      <c r="B28" s="23">
        <v>51000</v>
      </c>
      <c r="C28" s="23">
        <v>165000</v>
      </c>
      <c r="D28" s="23">
        <v>216000</v>
      </c>
      <c r="E28" s="24">
        <f t="shared" si="5"/>
        <v>7.5885328836424959</v>
      </c>
      <c r="F28" s="23">
        <v>1989</v>
      </c>
      <c r="G28" s="24">
        <f t="shared" si="6"/>
        <v>6.9877740303541311E-2</v>
      </c>
      <c r="H28" s="23">
        <v>82629</v>
      </c>
      <c r="I28" s="24">
        <f t="shared" si="7"/>
        <v>2.9029300168634062</v>
      </c>
      <c r="J28" s="23">
        <v>24702</v>
      </c>
      <c r="K28" s="24">
        <f t="shared" si="3"/>
        <v>0.86783305227655982</v>
      </c>
      <c r="L28" s="23">
        <v>325320</v>
      </c>
      <c r="M28" s="24">
        <f t="shared" si="4"/>
        <v>11.429173693086003</v>
      </c>
      <c r="N28" s="25">
        <v>0</v>
      </c>
      <c r="O28" s="12">
        <v>28464</v>
      </c>
      <c r="X28" s="25"/>
    </row>
    <row r="29" spans="1:24" s="9" customFormat="1">
      <c r="A29" s="107"/>
      <c r="B29" s="118"/>
      <c r="C29" s="118"/>
      <c r="D29" s="118"/>
      <c r="E29" s="115"/>
      <c r="F29" s="118"/>
      <c r="G29" s="115"/>
      <c r="H29" s="118"/>
      <c r="I29" s="115"/>
      <c r="J29" s="118"/>
      <c r="K29" s="115"/>
      <c r="L29" s="118"/>
      <c r="M29" s="115"/>
      <c r="N29" s="118"/>
      <c r="O29" s="117"/>
    </row>
    <row r="30" spans="1:24">
      <c r="A30" s="1" t="s">
        <v>43</v>
      </c>
      <c r="O30" s="12"/>
    </row>
    <row r="31" spans="1:24">
      <c r="A31" t="s">
        <v>44</v>
      </c>
      <c r="B31" s="23">
        <v>250000</v>
      </c>
      <c r="C31" s="23">
        <v>326489</v>
      </c>
      <c r="D31" s="23">
        <v>576489</v>
      </c>
      <c r="E31" s="24">
        <f t="shared" ref="E31:E39" si="8">(D31/O31)</f>
        <v>9.7241920248296339</v>
      </c>
      <c r="F31" s="23">
        <v>15343</v>
      </c>
      <c r="G31" s="24">
        <f t="shared" ref="G31:G39" si="9">(F31/O31)</f>
        <v>0.25880507388165441</v>
      </c>
      <c r="H31" s="23">
        <v>172725</v>
      </c>
      <c r="I31" s="24">
        <f t="shared" ref="I31:I39" si="10">(H31/O31)</f>
        <v>2.9135179812428311</v>
      </c>
      <c r="J31" s="23">
        <v>68366</v>
      </c>
      <c r="K31" s="24">
        <f t="shared" si="3"/>
        <v>1.1531947911746845</v>
      </c>
      <c r="L31" s="23">
        <v>832923</v>
      </c>
      <c r="M31" s="24">
        <f t="shared" si="4"/>
        <v>14.049709871128803</v>
      </c>
      <c r="N31" s="23">
        <v>244632</v>
      </c>
      <c r="O31" s="12">
        <v>59284</v>
      </c>
    </row>
    <row r="32" spans="1:24">
      <c r="A32" t="s">
        <v>45</v>
      </c>
      <c r="B32" s="23">
        <v>407183</v>
      </c>
      <c r="C32" s="23">
        <v>1044968</v>
      </c>
      <c r="D32" s="23">
        <v>1452151</v>
      </c>
      <c r="E32" s="24">
        <f t="shared" si="8"/>
        <v>36.177154957648234</v>
      </c>
      <c r="F32" s="25">
        <v>0</v>
      </c>
      <c r="G32" s="24">
        <f t="shared" si="9"/>
        <v>0</v>
      </c>
      <c r="H32" s="23">
        <v>188793</v>
      </c>
      <c r="I32" s="24">
        <f t="shared" si="10"/>
        <v>4.7033632286995513</v>
      </c>
      <c r="J32" s="23">
        <v>352197</v>
      </c>
      <c r="K32" s="24">
        <f t="shared" si="3"/>
        <v>8.7742152466367713</v>
      </c>
      <c r="L32" s="23">
        <v>1993141</v>
      </c>
      <c r="M32" s="24">
        <f t="shared" si="4"/>
        <v>49.654733432984557</v>
      </c>
      <c r="N32" s="23">
        <v>389027</v>
      </c>
      <c r="O32" s="12">
        <v>40140</v>
      </c>
    </row>
    <row r="33" spans="1:17">
      <c r="A33" t="s">
        <v>46</v>
      </c>
      <c r="B33" s="25">
        <v>0</v>
      </c>
      <c r="C33" s="23">
        <v>555687</v>
      </c>
      <c r="D33" s="23">
        <v>555687</v>
      </c>
      <c r="E33" s="24">
        <f t="shared" si="8"/>
        <v>11.312615785509253</v>
      </c>
      <c r="F33" s="25">
        <v>0</v>
      </c>
      <c r="G33" s="24">
        <f t="shared" si="9"/>
        <v>0</v>
      </c>
      <c r="H33" s="23">
        <v>152443</v>
      </c>
      <c r="I33" s="24">
        <f t="shared" si="10"/>
        <v>3.1034180900225974</v>
      </c>
      <c r="J33" s="23">
        <v>61901</v>
      </c>
      <c r="K33" s="24">
        <f t="shared" si="3"/>
        <v>1.2601738563954317</v>
      </c>
      <c r="L33" s="23">
        <v>770031</v>
      </c>
      <c r="M33" s="24">
        <f t="shared" si="4"/>
        <v>15.676207731927281</v>
      </c>
      <c r="N33" s="25">
        <v>0</v>
      </c>
      <c r="O33" s="12">
        <v>49121</v>
      </c>
    </row>
    <row r="34" spans="1:17">
      <c r="A34" t="s">
        <v>47</v>
      </c>
      <c r="B34" s="23">
        <v>132060</v>
      </c>
      <c r="C34" s="23">
        <v>387372</v>
      </c>
      <c r="D34" s="23">
        <v>519432</v>
      </c>
      <c r="E34" s="24">
        <f t="shared" si="8"/>
        <v>9.1744882279174096</v>
      </c>
      <c r="F34" s="23">
        <v>20471</v>
      </c>
      <c r="G34" s="24">
        <f t="shared" si="9"/>
        <v>0.36156984651253155</v>
      </c>
      <c r="H34" s="23">
        <v>218900</v>
      </c>
      <c r="I34" s="24">
        <f t="shared" si="10"/>
        <v>3.8663299009131533</v>
      </c>
      <c r="J34" s="23">
        <v>159198</v>
      </c>
      <c r="K34" s="24">
        <f t="shared" si="3"/>
        <v>2.8118409664941626</v>
      </c>
      <c r="L34" s="23">
        <v>918001</v>
      </c>
      <c r="M34" s="24">
        <f t="shared" si="4"/>
        <v>16.214228941837256</v>
      </c>
      <c r="N34" s="25">
        <v>0</v>
      </c>
      <c r="O34" s="12">
        <v>56617</v>
      </c>
    </row>
    <row r="35" spans="1:17">
      <c r="A35" t="s">
        <v>49</v>
      </c>
      <c r="B35" s="23">
        <v>272666</v>
      </c>
      <c r="C35" s="23">
        <v>72000</v>
      </c>
      <c r="D35" s="23">
        <v>344666</v>
      </c>
      <c r="E35" s="24">
        <f t="shared" si="8"/>
        <v>8.2872325078143785</v>
      </c>
      <c r="F35" s="25">
        <v>0</v>
      </c>
      <c r="G35" s="24">
        <f t="shared" si="9"/>
        <v>0</v>
      </c>
      <c r="H35" s="23">
        <v>145825</v>
      </c>
      <c r="I35" s="24">
        <f t="shared" si="10"/>
        <v>3.5062515027650876</v>
      </c>
      <c r="J35" s="23">
        <v>104960</v>
      </c>
      <c r="K35" s="24">
        <f t="shared" si="3"/>
        <v>2.523683577783121</v>
      </c>
      <c r="L35" s="23">
        <v>595451</v>
      </c>
      <c r="M35" s="24">
        <f t="shared" si="4"/>
        <v>14.317167588362587</v>
      </c>
      <c r="N35" s="25">
        <v>0</v>
      </c>
      <c r="O35" s="12">
        <v>41590</v>
      </c>
    </row>
    <row r="36" spans="1:17">
      <c r="A36" t="s">
        <v>50</v>
      </c>
      <c r="B36" s="23">
        <v>178553</v>
      </c>
      <c r="C36" s="23">
        <v>274600</v>
      </c>
      <c r="D36" s="23">
        <v>453153</v>
      </c>
      <c r="E36" s="24">
        <f t="shared" si="8"/>
        <v>7.8855845195419905</v>
      </c>
      <c r="F36" s="23">
        <v>4610</v>
      </c>
      <c r="G36" s="24">
        <f t="shared" si="9"/>
        <v>8.0221348275502036E-2</v>
      </c>
      <c r="H36" s="23">
        <v>153514</v>
      </c>
      <c r="I36" s="24">
        <f t="shared" si="10"/>
        <v>2.6713882991682039</v>
      </c>
      <c r="J36" s="23">
        <v>70729</v>
      </c>
      <c r="K36" s="24">
        <f t="shared" si="3"/>
        <v>1.230797341036439</v>
      </c>
      <c r="L36" s="23">
        <v>682006</v>
      </c>
      <c r="M36" s="24">
        <f t="shared" si="4"/>
        <v>11.867991508022135</v>
      </c>
      <c r="N36" s="23">
        <v>24619</v>
      </c>
      <c r="O36" s="12">
        <v>57466</v>
      </c>
    </row>
    <row r="37" spans="1:17">
      <c r="A37" s="16" t="s">
        <v>51</v>
      </c>
      <c r="B37" s="23">
        <v>189075</v>
      </c>
      <c r="C37" s="23">
        <v>159999</v>
      </c>
      <c r="D37" s="23">
        <v>349074</v>
      </c>
      <c r="E37" s="24">
        <f t="shared" si="8"/>
        <v>7.9436100491534685</v>
      </c>
      <c r="F37" s="23">
        <v>5454</v>
      </c>
      <c r="G37" s="24">
        <f t="shared" si="9"/>
        <v>0.12411250682687057</v>
      </c>
      <c r="H37" s="23">
        <v>138666</v>
      </c>
      <c r="I37" s="24">
        <f t="shared" si="10"/>
        <v>3.1555161114145274</v>
      </c>
      <c r="J37" s="23">
        <v>56670</v>
      </c>
      <c r="K37" s="24">
        <f t="shared" si="3"/>
        <v>1.289595849262698</v>
      </c>
      <c r="L37" s="23">
        <v>549864</v>
      </c>
      <c r="M37" s="24">
        <f t="shared" si="4"/>
        <v>12.512834516657565</v>
      </c>
      <c r="N37" s="25">
        <v>0</v>
      </c>
      <c r="O37" s="12">
        <v>43944</v>
      </c>
      <c r="Q37" s="23"/>
    </row>
    <row r="38" spans="1:17">
      <c r="A38" t="s">
        <v>52</v>
      </c>
      <c r="B38" s="25">
        <v>0</v>
      </c>
      <c r="C38" s="23">
        <v>698782</v>
      </c>
      <c r="D38" s="23">
        <v>698782</v>
      </c>
      <c r="E38" s="24">
        <f t="shared" si="8"/>
        <v>14.531619772495684</v>
      </c>
      <c r="F38" s="23">
        <v>15529</v>
      </c>
      <c r="G38" s="24">
        <f t="shared" si="9"/>
        <v>0.32293551271653459</v>
      </c>
      <c r="H38" s="23">
        <v>135396</v>
      </c>
      <c r="I38" s="24">
        <f t="shared" si="10"/>
        <v>2.8156466404641587</v>
      </c>
      <c r="J38" s="23">
        <v>41877</v>
      </c>
      <c r="K38" s="24">
        <f t="shared" si="3"/>
        <v>0.87085906793935997</v>
      </c>
      <c r="L38" s="23">
        <v>891584</v>
      </c>
      <c r="M38" s="24">
        <f t="shared" si="4"/>
        <v>18.541060993615737</v>
      </c>
      <c r="N38" s="25">
        <v>0</v>
      </c>
      <c r="O38" s="12">
        <v>48087</v>
      </c>
    </row>
    <row r="39" spans="1:17">
      <c r="A39" t="s">
        <v>53</v>
      </c>
      <c r="B39" s="23">
        <v>303739</v>
      </c>
      <c r="C39" s="23">
        <v>381608</v>
      </c>
      <c r="D39" s="23">
        <v>685347</v>
      </c>
      <c r="E39" s="24">
        <f t="shared" si="8"/>
        <v>12.442981898727282</v>
      </c>
      <c r="F39" s="25">
        <v>0</v>
      </c>
      <c r="G39" s="24">
        <f t="shared" si="9"/>
        <v>0</v>
      </c>
      <c r="H39" s="23">
        <v>154752</v>
      </c>
      <c r="I39" s="24">
        <f t="shared" si="10"/>
        <v>2.8096370667586559</v>
      </c>
      <c r="J39" s="23">
        <v>18718</v>
      </c>
      <c r="K39" s="24">
        <f t="shared" si="3"/>
        <v>0.33983914014415656</v>
      </c>
      <c r="L39" s="23">
        <v>858817</v>
      </c>
      <c r="M39" s="24">
        <f t="shared" si="4"/>
        <v>15.592458105630095</v>
      </c>
      <c r="N39" s="25">
        <v>0</v>
      </c>
      <c r="O39" s="12">
        <v>55079</v>
      </c>
    </row>
    <row r="40" spans="1:17" s="9" customFormat="1">
      <c r="A40" s="107"/>
      <c r="B40" s="118"/>
      <c r="C40" s="118"/>
      <c r="D40" s="118"/>
      <c r="E40" s="115"/>
      <c r="F40" s="119"/>
      <c r="G40" s="115"/>
      <c r="H40" s="118"/>
      <c r="I40" s="115"/>
      <c r="J40" s="118"/>
      <c r="K40" s="115"/>
      <c r="L40" s="118"/>
      <c r="M40" s="115"/>
      <c r="N40" s="118"/>
      <c r="O40" s="117"/>
    </row>
    <row r="41" spans="1:17">
      <c r="A41" s="1" t="s">
        <v>54</v>
      </c>
      <c r="O41" s="12"/>
    </row>
    <row r="42" spans="1:17">
      <c r="A42" t="s">
        <v>55</v>
      </c>
      <c r="B42" s="23">
        <v>120917</v>
      </c>
      <c r="C42" s="23">
        <v>314508</v>
      </c>
      <c r="D42" s="23">
        <v>435425</v>
      </c>
      <c r="E42" s="24">
        <f t="shared" ref="E42:E48" si="11">(D42/O42)</f>
        <v>6.9849048734319359</v>
      </c>
      <c r="F42" s="23">
        <v>2500</v>
      </c>
      <c r="G42" s="24">
        <f t="shared" ref="G42:G48" si="12">(F42/O42)</f>
        <v>4.0103949436940553E-2</v>
      </c>
      <c r="H42" s="23">
        <v>207099</v>
      </c>
      <c r="I42" s="24">
        <f t="shared" ref="I42:I48" si="13">(H42/O42)</f>
        <v>3.3221951297763805</v>
      </c>
      <c r="J42" s="23">
        <v>58499</v>
      </c>
      <c r="K42" s="24">
        <f t="shared" si="3"/>
        <v>0.93841637524463406</v>
      </c>
      <c r="L42" s="23">
        <v>703523</v>
      </c>
      <c r="M42" s="24">
        <f t="shared" si="4"/>
        <v>11.285620327889891</v>
      </c>
      <c r="N42" s="23">
        <v>4248</v>
      </c>
      <c r="O42" s="12">
        <v>62338</v>
      </c>
    </row>
    <row r="43" spans="1:17">
      <c r="A43" t="s">
        <v>56</v>
      </c>
      <c r="B43" s="23">
        <v>188000</v>
      </c>
      <c r="C43" s="23">
        <v>325000</v>
      </c>
      <c r="D43" s="23">
        <v>513000</v>
      </c>
      <c r="E43" s="24">
        <f t="shared" si="11"/>
        <v>7.6341557784457867</v>
      </c>
      <c r="F43" s="23">
        <v>26830</v>
      </c>
      <c r="G43" s="24">
        <f t="shared" si="12"/>
        <v>0.39926783535224264</v>
      </c>
      <c r="H43" s="23">
        <v>159992</v>
      </c>
      <c r="I43" s="24">
        <f t="shared" si="13"/>
        <v>2.38090419357719</v>
      </c>
      <c r="J43" s="23">
        <v>6485</v>
      </c>
      <c r="K43" s="24">
        <f t="shared" si="3"/>
        <v>9.6505848388344889E-2</v>
      </c>
      <c r="L43" s="23">
        <v>706307</v>
      </c>
      <c r="M43" s="24">
        <f t="shared" si="4"/>
        <v>10.510833655763564</v>
      </c>
      <c r="N43" s="23">
        <v>597754</v>
      </c>
      <c r="O43" s="12">
        <v>67198</v>
      </c>
    </row>
    <row r="44" spans="1:17">
      <c r="A44" t="s">
        <v>57</v>
      </c>
      <c r="B44" s="23">
        <v>12523</v>
      </c>
      <c r="C44" s="23">
        <v>917052</v>
      </c>
      <c r="D44" s="23">
        <v>929575</v>
      </c>
      <c r="E44" s="24">
        <f t="shared" si="11"/>
        <v>11.890189306728063</v>
      </c>
      <c r="F44" s="25">
        <v>0</v>
      </c>
      <c r="G44" s="24">
        <f t="shared" si="12"/>
        <v>0</v>
      </c>
      <c r="H44" s="23">
        <v>197414</v>
      </c>
      <c r="I44" s="24">
        <f t="shared" si="13"/>
        <v>2.5251215144538244</v>
      </c>
      <c r="J44" s="23">
        <v>78882</v>
      </c>
      <c r="K44" s="24">
        <f t="shared" si="3"/>
        <v>1.0089792785878742</v>
      </c>
      <c r="L44" s="23">
        <v>1205871</v>
      </c>
      <c r="M44" s="24">
        <f t="shared" si="4"/>
        <v>15.424290099769761</v>
      </c>
      <c r="N44" s="25">
        <v>0</v>
      </c>
      <c r="O44" s="12">
        <v>78180</v>
      </c>
    </row>
    <row r="45" spans="1:17">
      <c r="A45" t="s">
        <v>58</v>
      </c>
      <c r="B45" s="23">
        <v>73836</v>
      </c>
      <c r="C45" s="23">
        <v>517476</v>
      </c>
      <c r="D45" s="23">
        <v>591312</v>
      </c>
      <c r="E45" s="24">
        <f t="shared" si="11"/>
        <v>8.6165683060109295</v>
      </c>
      <c r="F45" s="25">
        <v>0</v>
      </c>
      <c r="G45" s="24">
        <f t="shared" si="12"/>
        <v>0</v>
      </c>
      <c r="H45" s="23">
        <v>215893</v>
      </c>
      <c r="I45" s="24">
        <f t="shared" si="13"/>
        <v>3.1459817850637521</v>
      </c>
      <c r="J45" s="23">
        <v>141191</v>
      </c>
      <c r="K45" s="24">
        <f t="shared" si="3"/>
        <v>2.0574280510018217</v>
      </c>
      <c r="L45" s="23">
        <v>948396</v>
      </c>
      <c r="M45" s="24">
        <f t="shared" si="4"/>
        <v>13.819978142076502</v>
      </c>
      <c r="N45" s="23">
        <v>15872</v>
      </c>
      <c r="O45" s="12">
        <v>68625</v>
      </c>
    </row>
    <row r="46" spans="1:17">
      <c r="A46" t="s">
        <v>59</v>
      </c>
      <c r="B46" s="23">
        <v>6845</v>
      </c>
      <c r="C46" s="23">
        <v>285100</v>
      </c>
      <c r="D46" s="23">
        <v>291945</v>
      </c>
      <c r="E46" s="24">
        <f t="shared" si="11"/>
        <v>4.6633601686793176</v>
      </c>
      <c r="F46" s="25">
        <v>0</v>
      </c>
      <c r="G46" s="24">
        <f t="shared" si="12"/>
        <v>0</v>
      </c>
      <c r="H46" s="23">
        <v>218540</v>
      </c>
      <c r="I46" s="24">
        <f t="shared" si="13"/>
        <v>3.4908312567887037</v>
      </c>
      <c r="J46" s="23">
        <v>14041</v>
      </c>
      <c r="K46" s="24">
        <f t="shared" si="3"/>
        <v>0.2242827934317296</v>
      </c>
      <c r="L46" s="23">
        <v>524526</v>
      </c>
      <c r="M46" s="24">
        <f t="shared" si="4"/>
        <v>8.3784742188997505</v>
      </c>
      <c r="N46" s="25">
        <v>0</v>
      </c>
      <c r="O46" s="12">
        <v>62604</v>
      </c>
    </row>
    <row r="47" spans="1:17">
      <c r="A47" s="16" t="s">
        <v>60</v>
      </c>
      <c r="B47" s="23">
        <v>868354</v>
      </c>
      <c r="C47" s="23">
        <v>746733</v>
      </c>
      <c r="D47" s="23">
        <v>1615087</v>
      </c>
      <c r="E47" s="24">
        <f t="shared" si="11"/>
        <v>20.334743468681147</v>
      </c>
      <c r="F47" s="23">
        <v>14552</v>
      </c>
      <c r="G47" s="24">
        <f t="shared" si="12"/>
        <v>0.18321687126219705</v>
      </c>
      <c r="H47" s="23">
        <v>216265</v>
      </c>
      <c r="I47" s="24">
        <f t="shared" si="13"/>
        <v>2.7228832231665092</v>
      </c>
      <c r="J47" s="23">
        <v>168591</v>
      </c>
      <c r="K47" s="24">
        <f t="shared" si="3"/>
        <v>2.1226440037771481</v>
      </c>
      <c r="L47" s="23">
        <v>2014495</v>
      </c>
      <c r="M47" s="24">
        <f t="shared" si="4"/>
        <v>25.363487566886999</v>
      </c>
      <c r="N47" s="23">
        <v>82333</v>
      </c>
      <c r="O47" s="12">
        <v>79425</v>
      </c>
    </row>
    <row r="48" spans="1:17">
      <c r="A48" t="s">
        <v>61</v>
      </c>
      <c r="B48" s="23">
        <v>2500</v>
      </c>
      <c r="C48" s="23">
        <v>235490</v>
      </c>
      <c r="D48" s="23">
        <v>237990</v>
      </c>
      <c r="E48" s="24">
        <f t="shared" si="11"/>
        <v>3.0872909829154072</v>
      </c>
      <c r="F48" s="23">
        <v>3257</v>
      </c>
      <c r="G48" s="24">
        <f t="shared" si="12"/>
        <v>4.2250963197426286E-2</v>
      </c>
      <c r="H48" s="23">
        <v>238425</v>
      </c>
      <c r="I48" s="24">
        <f t="shared" si="13"/>
        <v>3.0929339577360646</v>
      </c>
      <c r="J48" s="23">
        <v>79938</v>
      </c>
      <c r="K48" s="24">
        <f t="shared" si="3"/>
        <v>1.0369841866981462</v>
      </c>
      <c r="L48" s="23">
        <v>559610</v>
      </c>
      <c r="M48" s="24">
        <f t="shared" si="4"/>
        <v>7.2594600905470443</v>
      </c>
      <c r="N48" s="23">
        <v>14165</v>
      </c>
      <c r="O48" s="12">
        <v>77087</v>
      </c>
    </row>
    <row r="49" spans="1:15" s="9" customFormat="1">
      <c r="A49" s="107"/>
      <c r="B49" s="107"/>
      <c r="C49" s="107"/>
      <c r="D49" s="118"/>
      <c r="E49" s="115"/>
      <c r="F49" s="107"/>
      <c r="G49" s="115"/>
      <c r="H49" s="107"/>
      <c r="I49" s="115"/>
      <c r="J49" s="107"/>
      <c r="K49" s="115"/>
      <c r="L49" s="118"/>
      <c r="M49" s="115"/>
      <c r="N49" s="107"/>
      <c r="O49" s="117"/>
    </row>
    <row r="50" spans="1:15">
      <c r="A50" s="1" t="s">
        <v>62</v>
      </c>
      <c r="L50" s="23"/>
      <c r="O50" s="12"/>
    </row>
    <row r="51" spans="1:15">
      <c r="A51" t="s">
        <v>63</v>
      </c>
      <c r="B51" s="23">
        <v>455000</v>
      </c>
      <c r="C51" s="23">
        <v>494310</v>
      </c>
      <c r="D51" s="23">
        <v>949310</v>
      </c>
      <c r="E51" s="24">
        <f>(D51/O51)</f>
        <v>9.100504246793335</v>
      </c>
      <c r="F51" s="23">
        <v>2810</v>
      </c>
      <c r="G51" s="24">
        <f>(F51/O51)</f>
        <v>2.6937899035604042E-2</v>
      </c>
      <c r="H51" s="23">
        <v>286396</v>
      </c>
      <c r="I51" s="24">
        <f>(H51/O51)</f>
        <v>2.7455183388615141</v>
      </c>
      <c r="J51" s="23">
        <v>76715</v>
      </c>
      <c r="K51" s="24">
        <f t="shared" si="3"/>
        <v>0.73542381655386624</v>
      </c>
      <c r="L51" s="23">
        <v>1315231</v>
      </c>
      <c r="M51" s="24">
        <f t="shared" si="4"/>
        <v>12.608384301244319</v>
      </c>
      <c r="N51" s="23">
        <v>14797</v>
      </c>
      <c r="O51" s="12">
        <v>104314</v>
      </c>
    </row>
    <row r="52" spans="1:15">
      <c r="A52" t="s">
        <v>64</v>
      </c>
      <c r="B52" s="23">
        <v>275136</v>
      </c>
      <c r="C52" s="23">
        <v>1181729</v>
      </c>
      <c r="D52" s="23">
        <v>1456865</v>
      </c>
      <c r="E52" s="24">
        <f>(D52/O52)</f>
        <v>15.94485000383062</v>
      </c>
      <c r="F52" s="23">
        <v>6610</v>
      </c>
      <c r="G52" s="24">
        <f>(F52/O52)</f>
        <v>7.2344011645087497E-2</v>
      </c>
      <c r="H52" s="23">
        <v>251653</v>
      </c>
      <c r="I52" s="24">
        <f>(H52/O52)</f>
        <v>2.7542492530289269</v>
      </c>
      <c r="J52" s="23">
        <v>142082</v>
      </c>
      <c r="K52" s="24">
        <f t="shared" si="3"/>
        <v>1.5550350775427115</v>
      </c>
      <c r="L52" s="23">
        <v>1857210</v>
      </c>
      <c r="M52" s="24">
        <f t="shared" si="4"/>
        <v>20.326478346047345</v>
      </c>
      <c r="N52" s="25">
        <v>0</v>
      </c>
      <c r="O52" s="12">
        <v>91369</v>
      </c>
    </row>
    <row r="53" spans="1:15">
      <c r="A53" t="s">
        <v>65</v>
      </c>
      <c r="B53" s="23">
        <v>625076</v>
      </c>
      <c r="C53" s="23">
        <v>767670</v>
      </c>
      <c r="D53" s="23">
        <v>1392746</v>
      </c>
      <c r="E53" s="24">
        <f>(D53/O53)</f>
        <v>14.824174303626359</v>
      </c>
      <c r="F53" s="23">
        <v>46810</v>
      </c>
      <c r="G53" s="24">
        <f>(F53/O53)</f>
        <v>0.49823844344392287</v>
      </c>
      <c r="H53" s="23">
        <v>376880</v>
      </c>
      <c r="I53" s="24">
        <f>(H53/O53)</f>
        <v>4.0114527785760661</v>
      </c>
      <c r="J53" s="23">
        <v>2213</v>
      </c>
      <c r="K53" s="24">
        <f t="shared" si="3"/>
        <v>2.3554831774009855E-2</v>
      </c>
      <c r="L53" s="23">
        <v>1818649</v>
      </c>
      <c r="M53" s="24">
        <f t="shared" si="4"/>
        <v>19.357420357420356</v>
      </c>
      <c r="N53" s="25">
        <v>0</v>
      </c>
      <c r="O53" s="12">
        <v>93951</v>
      </c>
    </row>
    <row r="54" spans="1:15">
      <c r="A54" t="s">
        <v>66</v>
      </c>
      <c r="B54" s="23">
        <v>6832</v>
      </c>
      <c r="C54" s="23">
        <v>474650</v>
      </c>
      <c r="D54" s="23">
        <v>481482</v>
      </c>
      <c r="E54" s="24">
        <f>(D54/O54)</f>
        <v>4.741936436963865</v>
      </c>
      <c r="F54" s="23">
        <v>23624</v>
      </c>
      <c r="G54" s="24">
        <f>(F54/O54)</f>
        <v>0.23266395501147366</v>
      </c>
      <c r="H54" s="23">
        <v>289227</v>
      </c>
      <c r="I54" s="24">
        <f>(H54/O54)</f>
        <v>2.8484887282468461</v>
      </c>
      <c r="J54" s="23">
        <v>131570</v>
      </c>
      <c r="K54" s="24">
        <f t="shared" si="3"/>
        <v>1.2957838029486788</v>
      </c>
      <c r="L54" s="23">
        <v>925903</v>
      </c>
      <c r="M54" s="24">
        <f t="shared" si="4"/>
        <v>9.1188729231708638</v>
      </c>
      <c r="N54" s="23">
        <v>12785</v>
      </c>
      <c r="O54" s="12">
        <v>101537</v>
      </c>
    </row>
    <row r="55" spans="1:15" s="9" customFormat="1">
      <c r="A55" s="107"/>
      <c r="B55" s="118"/>
      <c r="C55" s="118"/>
      <c r="D55" s="118"/>
      <c r="E55" s="115"/>
      <c r="F55" s="118"/>
      <c r="G55" s="115"/>
      <c r="H55" s="118"/>
      <c r="I55" s="115"/>
      <c r="J55" s="118"/>
      <c r="K55" s="115"/>
      <c r="L55" s="118"/>
      <c r="M55" s="115"/>
      <c r="N55" s="119"/>
      <c r="O55" s="117"/>
    </row>
    <row r="56" spans="1:15">
      <c r="A56" s="1" t="s">
        <v>67</v>
      </c>
      <c r="B56" s="23"/>
      <c r="C56" s="23"/>
      <c r="F56" s="23"/>
      <c r="H56" s="23"/>
      <c r="J56" s="23"/>
      <c r="L56" s="23"/>
      <c r="N56" s="25"/>
      <c r="O56" s="12"/>
    </row>
    <row r="57" spans="1:15">
      <c r="A57" t="s">
        <v>68</v>
      </c>
      <c r="B57" s="23">
        <v>75096</v>
      </c>
      <c r="C57" s="23">
        <v>1955202</v>
      </c>
      <c r="D57" s="23">
        <v>2030298</v>
      </c>
      <c r="E57" s="24">
        <f>(D57/O57)</f>
        <v>9.5054074552655976</v>
      </c>
      <c r="F57" s="23">
        <v>24877</v>
      </c>
      <c r="G57" s="24">
        <f>(F57/O57)</f>
        <v>0.11646862739590064</v>
      </c>
      <c r="H57" s="23">
        <v>692699</v>
      </c>
      <c r="I57" s="24">
        <f>(H57/O57)</f>
        <v>3.2430639437437381</v>
      </c>
      <c r="J57" s="23">
        <v>1105469</v>
      </c>
      <c r="K57" s="24">
        <f t="shared" si="3"/>
        <v>5.1755620476230604</v>
      </c>
      <c r="L57" s="23">
        <v>3853343</v>
      </c>
      <c r="M57" s="24">
        <f t="shared" si="4"/>
        <v>18.040502074028296</v>
      </c>
      <c r="N57" s="25">
        <v>0</v>
      </c>
      <c r="O57" s="12">
        <v>213594</v>
      </c>
    </row>
    <row r="58" spans="1:15">
      <c r="A58" t="s">
        <v>69</v>
      </c>
      <c r="B58" s="23">
        <v>1371998</v>
      </c>
      <c r="C58" s="23">
        <v>2420726</v>
      </c>
      <c r="D58" s="23">
        <v>3792724</v>
      </c>
      <c r="E58" s="24">
        <f>(D58/O58)</f>
        <v>13.946196783279525</v>
      </c>
      <c r="F58" s="23">
        <v>22430</v>
      </c>
      <c r="G58" s="24">
        <f>(F58/O58)</f>
        <v>8.2477183641351107E-2</v>
      </c>
      <c r="H58" s="23">
        <v>812240</v>
      </c>
      <c r="I58" s="24">
        <f>(H58/O58)</f>
        <v>2.9866815711480617</v>
      </c>
      <c r="J58" s="23">
        <v>638887</v>
      </c>
      <c r="K58" s="24">
        <f t="shared" si="3"/>
        <v>2.3492465637571058</v>
      </c>
      <c r="L58" s="23">
        <v>5266281</v>
      </c>
      <c r="M58" s="24">
        <f t="shared" si="4"/>
        <v>19.364602101826044</v>
      </c>
      <c r="N58" s="23">
        <v>0</v>
      </c>
      <c r="O58" s="12">
        <v>271954</v>
      </c>
    </row>
    <row r="59" spans="1:15">
      <c r="A59" t="s">
        <v>70</v>
      </c>
      <c r="B59" s="23">
        <v>1157435</v>
      </c>
      <c r="C59" s="23">
        <v>908250</v>
      </c>
      <c r="D59" s="23">
        <v>2065685</v>
      </c>
      <c r="E59" s="24">
        <f>(D59/O59)</f>
        <v>11.57505883671411</v>
      </c>
      <c r="F59" s="25">
        <v>0</v>
      </c>
      <c r="G59" s="24">
        <f>(F59/O59)</f>
        <v>0</v>
      </c>
      <c r="H59" s="23">
        <v>444228</v>
      </c>
      <c r="I59" s="24">
        <f>(H59/O59)</f>
        <v>2.4892300795696514</v>
      </c>
      <c r="J59" s="23">
        <v>459028</v>
      </c>
      <c r="K59" s="24">
        <f t="shared" si="3"/>
        <v>2.5721618289812844</v>
      </c>
      <c r="L59" s="23">
        <v>2968941</v>
      </c>
      <c r="M59" s="24">
        <f t="shared" si="4"/>
        <v>16.636450745265044</v>
      </c>
      <c r="N59" s="23">
        <v>0</v>
      </c>
      <c r="O59" s="12">
        <v>178460</v>
      </c>
    </row>
    <row r="60" spans="1:15">
      <c r="A60" t="s">
        <v>71</v>
      </c>
      <c r="B60" s="23">
        <v>1422679</v>
      </c>
      <c r="C60" s="23">
        <v>1558159</v>
      </c>
      <c r="D60" s="23">
        <v>2980838</v>
      </c>
      <c r="E60" s="24">
        <f>(D60/O60)</f>
        <v>12.036495053502927</v>
      </c>
      <c r="F60" s="25">
        <v>0</v>
      </c>
      <c r="G60" s="24">
        <f>(F60/O60)</f>
        <v>0</v>
      </c>
      <c r="H60" s="23">
        <v>617531</v>
      </c>
      <c r="I60" s="24">
        <f>(H60/O60)</f>
        <v>2.4935634968705833</v>
      </c>
      <c r="J60" s="23">
        <v>329985</v>
      </c>
      <c r="K60" s="24">
        <f t="shared" si="3"/>
        <v>1.3324651726226528</v>
      </c>
      <c r="L60" s="23">
        <v>3928354</v>
      </c>
      <c r="M60" s="24">
        <f t="shared" si="4"/>
        <v>15.862523722996164</v>
      </c>
      <c r="N60" s="23">
        <v>0</v>
      </c>
      <c r="O60" s="12">
        <v>247650</v>
      </c>
    </row>
    <row r="61" spans="1:15">
      <c r="A61" t="s">
        <v>72</v>
      </c>
      <c r="B61" s="23">
        <v>625728</v>
      </c>
      <c r="C61" s="23">
        <v>2642294</v>
      </c>
      <c r="D61" s="23">
        <v>3268022</v>
      </c>
      <c r="E61" s="24">
        <f>(D61/O61)</f>
        <v>21.345669497060744</v>
      </c>
      <c r="F61" s="23">
        <v>2500</v>
      </c>
      <c r="G61" s="24">
        <f>(F61/O61)</f>
        <v>1.6329196603527107E-2</v>
      </c>
      <c r="H61" s="23">
        <v>546203</v>
      </c>
      <c r="I61" s="24">
        <f>(H61/O61)</f>
        <v>3.5676224689745264</v>
      </c>
      <c r="J61" s="23">
        <v>217068</v>
      </c>
      <c r="K61" s="24">
        <f t="shared" si="3"/>
        <v>1.4178184193337688</v>
      </c>
      <c r="L61" s="23">
        <v>4033793</v>
      </c>
      <c r="M61" s="24">
        <f t="shared" si="4"/>
        <v>26.347439581972566</v>
      </c>
      <c r="N61" s="25">
        <v>0</v>
      </c>
      <c r="O61" s="12">
        <v>153100</v>
      </c>
    </row>
    <row r="62" spans="1:15" s="9" customFormat="1">
      <c r="A62" s="120"/>
      <c r="B62" s="120"/>
      <c r="C62" s="120"/>
      <c r="D62" s="118"/>
      <c r="E62" s="115"/>
      <c r="F62" s="120"/>
      <c r="G62" s="115"/>
      <c r="H62" s="120"/>
      <c r="I62" s="115"/>
      <c r="J62" s="120"/>
      <c r="K62" s="115"/>
      <c r="L62" s="118"/>
      <c r="M62" s="115"/>
      <c r="N62" s="120"/>
      <c r="O62" s="117"/>
    </row>
    <row r="63" spans="1:15">
      <c r="A63" s="1" t="s">
        <v>73</v>
      </c>
      <c r="L63" s="23"/>
    </row>
    <row r="64" spans="1:15">
      <c r="A64" t="s">
        <v>74</v>
      </c>
      <c r="B64" s="23">
        <v>63239</v>
      </c>
      <c r="C64" s="23">
        <v>14500</v>
      </c>
      <c r="D64" s="23">
        <v>77739</v>
      </c>
      <c r="E64" s="24">
        <f>(D64/O64)</f>
        <v>19.785950623568336</v>
      </c>
      <c r="F64" s="25">
        <v>0</v>
      </c>
      <c r="G64" s="24">
        <f>(F64/O64)</f>
        <v>0</v>
      </c>
      <c r="H64" s="25">
        <v>0</v>
      </c>
      <c r="I64" s="24">
        <f>(H64/O64)</f>
        <v>0</v>
      </c>
      <c r="J64" s="23">
        <v>9134</v>
      </c>
      <c r="K64" s="24">
        <f t="shared" si="3"/>
        <v>2.3247645711376941</v>
      </c>
      <c r="L64" s="23">
        <v>86873</v>
      </c>
      <c r="M64" s="24">
        <f t="shared" si="4"/>
        <v>22.110715194706032</v>
      </c>
      <c r="N64" s="23">
        <v>0</v>
      </c>
      <c r="O64" s="12">
        <v>3929</v>
      </c>
    </row>
    <row r="65" spans="1:24">
      <c r="A65" t="s">
        <v>92</v>
      </c>
      <c r="B65" s="23">
        <v>325492</v>
      </c>
      <c r="C65" s="25">
        <v>0</v>
      </c>
      <c r="D65" s="23">
        <v>325492</v>
      </c>
      <c r="E65" s="24">
        <f>(D65/O65)</f>
        <v>18.611241351706788</v>
      </c>
      <c r="F65" s="25">
        <v>0</v>
      </c>
      <c r="G65" s="24">
        <f>(F65/O65)</f>
        <v>0</v>
      </c>
      <c r="H65" s="23">
        <v>16076</v>
      </c>
      <c r="I65" s="24">
        <f>(H65/O65)</f>
        <v>0.91920635828234887</v>
      </c>
      <c r="J65" s="23">
        <v>141794</v>
      </c>
      <c r="K65" s="24">
        <f t="shared" si="3"/>
        <v>8.1076104980273307</v>
      </c>
      <c r="L65" s="23">
        <v>483362</v>
      </c>
      <c r="M65" s="24">
        <f t="shared" si="4"/>
        <v>27.638058208016467</v>
      </c>
      <c r="N65" s="25">
        <v>0</v>
      </c>
      <c r="O65" s="12">
        <v>17489</v>
      </c>
    </row>
    <row r="66" spans="1:24" s="9" customFormat="1">
      <c r="A66" s="107"/>
      <c r="B66" s="107"/>
      <c r="C66" s="107"/>
      <c r="D66" s="118"/>
      <c r="E66" s="115"/>
      <c r="F66" s="107"/>
      <c r="G66" s="115"/>
      <c r="H66" s="107"/>
      <c r="I66" s="115"/>
      <c r="J66" s="107"/>
      <c r="K66" s="115"/>
      <c r="L66" s="118"/>
      <c r="M66" s="115"/>
      <c r="N66" s="107"/>
    </row>
    <row r="67" spans="1:24" s="1" customFormat="1">
      <c r="A67" s="1" t="s">
        <v>93</v>
      </c>
      <c r="B67" s="26">
        <f>SUM(B4:B66)</f>
        <v>10866946</v>
      </c>
      <c r="C67" s="26">
        <f>SUM(C4:C66)</f>
        <v>22709838</v>
      </c>
      <c r="D67" s="26">
        <f>SUM(D4:D66)</f>
        <v>33576784</v>
      </c>
      <c r="E67" s="27">
        <f>(D67/O67)</f>
        <v>11.426045848762922</v>
      </c>
      <c r="F67" s="26">
        <f>SUM(F4:F66)</f>
        <v>380748</v>
      </c>
      <c r="G67" s="27">
        <f>(F67/O67)</f>
        <v>0.12956702776611317</v>
      </c>
      <c r="H67" s="26">
        <f>SUM(H4:H66)</f>
        <v>9106987</v>
      </c>
      <c r="I67" s="27">
        <f>(H67/O67)</f>
        <v>3.0990714002296316</v>
      </c>
      <c r="J67" s="26">
        <f>SUM(J4:J66)</f>
        <v>5320824</v>
      </c>
      <c r="K67" s="27">
        <f t="shared" si="3"/>
        <v>1.8106552127564726</v>
      </c>
      <c r="L67" s="26">
        <f>SUM(L4:L66)</f>
        <v>48385343</v>
      </c>
      <c r="M67" s="24">
        <f t="shared" si="4"/>
        <v>16.465339489515138</v>
      </c>
      <c r="N67" s="26">
        <f>SUM(N4:N66)</f>
        <v>1512698</v>
      </c>
      <c r="O67" s="28">
        <v>2938618</v>
      </c>
      <c r="Q67"/>
      <c r="R67"/>
      <c r="S67"/>
      <c r="T67"/>
      <c r="U67"/>
      <c r="V67"/>
      <c r="W67"/>
      <c r="X67"/>
    </row>
  </sheetData>
  <sortState ref="A14:D28">
    <sortCondition sortBy="icon" ref="B24"/>
  </sortState>
  <phoneticPr fontId="5" type="noConversion"/>
  <printOptions horizontalCentered="1" gridLines="1"/>
  <pageMargins left="0.5" right="0.5" top="1" bottom="1" header="0.5" footer="0.5"/>
  <pageSetup scale="60" orientation="landscape" r:id="rId1"/>
  <headerFooter alignWithMargins="0">
    <oddHeader>&amp;C&amp;"Arial,Bold"&amp;11Public Library System Operating Income FY09</oddHeader>
    <oddFooter>&amp;L&amp;9Mississippi Public Library System Statistics, FY09, Public Library Operating Income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68"/>
  <sheetViews>
    <sheetView topLeftCell="E1" workbookViewId="0">
      <selection activeCell="Q1" sqref="Q1:Q65536"/>
    </sheetView>
  </sheetViews>
  <sheetFormatPr defaultRowHeight="12.75"/>
  <cols>
    <col min="1" max="1" width="55.140625" customWidth="1"/>
    <col min="2" max="2" width="11.140625" bestFit="1" customWidth="1"/>
    <col min="3" max="3" width="10.140625" bestFit="1" customWidth="1"/>
    <col min="4" max="4" width="11.140625" bestFit="1" customWidth="1"/>
    <col min="5" max="5" width="10.140625" style="29" customWidth="1"/>
    <col min="6" max="6" width="10.140625" customWidth="1"/>
    <col min="7" max="7" width="10" customWidth="1"/>
    <col min="8" max="8" width="8.5703125" customWidth="1"/>
    <col min="9" max="9" width="10.140625" customWidth="1"/>
    <col min="10" max="10" width="9.140625" style="29"/>
    <col min="11" max="11" width="11.5703125" customWidth="1"/>
    <col min="12" max="13" width="10.140625" customWidth="1"/>
    <col min="14" max="14" width="10.140625" style="29" customWidth="1"/>
    <col min="15" max="15" width="11.7109375" customWidth="1"/>
    <col min="16" max="16" width="13.140625" customWidth="1"/>
  </cols>
  <sheetData>
    <row r="1" spans="1:20" ht="26.25" customHeight="1">
      <c r="B1" s="193" t="s">
        <v>94</v>
      </c>
      <c r="C1" s="193"/>
      <c r="D1" s="193"/>
      <c r="F1" s="193" t="s">
        <v>95</v>
      </c>
      <c r="G1" s="194"/>
      <c r="H1" s="194"/>
      <c r="K1" s="193" t="s">
        <v>96</v>
      </c>
      <c r="L1" s="193"/>
      <c r="M1" s="193"/>
      <c r="R1" s="1"/>
      <c r="S1" s="1"/>
      <c r="T1" s="1"/>
    </row>
    <row r="2" spans="1:20" s="30" customFormat="1" ht="24.75" customHeight="1">
      <c r="A2" s="30" t="s">
        <v>97</v>
      </c>
      <c r="B2" s="30" t="s">
        <v>98</v>
      </c>
      <c r="C2" s="30" t="s">
        <v>99</v>
      </c>
      <c r="D2" s="30" t="s">
        <v>8</v>
      </c>
      <c r="E2" s="31" t="s">
        <v>100</v>
      </c>
      <c r="F2" s="30" t="s">
        <v>101</v>
      </c>
      <c r="G2" s="30" t="s">
        <v>102</v>
      </c>
      <c r="H2" s="30" t="s">
        <v>7</v>
      </c>
      <c r="I2" s="30" t="s">
        <v>8</v>
      </c>
      <c r="J2" s="31" t="s">
        <v>100</v>
      </c>
      <c r="K2" s="32" t="s">
        <v>103</v>
      </c>
      <c r="L2" s="30" t="s">
        <v>7</v>
      </c>
      <c r="M2" s="30" t="s">
        <v>8</v>
      </c>
      <c r="N2" s="31" t="s">
        <v>100</v>
      </c>
      <c r="O2" s="30" t="s">
        <v>104</v>
      </c>
      <c r="P2" s="32" t="s">
        <v>105</v>
      </c>
      <c r="R2" s="1"/>
      <c r="S2" s="1"/>
      <c r="T2" s="1"/>
    </row>
    <row r="3" spans="1:20" s="9" customFormat="1">
      <c r="A3" s="107"/>
      <c r="B3" s="107"/>
      <c r="C3" s="107"/>
      <c r="D3" s="107"/>
      <c r="E3" s="121"/>
      <c r="F3" s="107"/>
      <c r="G3" s="107"/>
      <c r="H3" s="107"/>
      <c r="I3" s="107"/>
      <c r="J3" s="121"/>
      <c r="K3" s="107"/>
      <c r="L3" s="107"/>
      <c r="M3" s="107"/>
      <c r="N3" s="121"/>
      <c r="O3" s="107"/>
      <c r="P3" s="107"/>
    </row>
    <row r="4" spans="1:20">
      <c r="A4" s="1" t="s">
        <v>106</v>
      </c>
      <c r="B4" s="1"/>
      <c r="C4" s="1"/>
      <c r="D4" s="1"/>
      <c r="E4" s="33"/>
      <c r="F4" s="1"/>
      <c r="G4" s="1"/>
      <c r="H4" s="1"/>
      <c r="I4" s="1"/>
      <c r="J4" s="33"/>
      <c r="K4" s="1"/>
      <c r="L4" s="1"/>
      <c r="M4" s="1"/>
      <c r="N4" s="33"/>
      <c r="O4" s="1"/>
    </row>
    <row r="5" spans="1:20">
      <c r="A5" t="s">
        <v>14</v>
      </c>
      <c r="B5" s="23">
        <v>65278</v>
      </c>
      <c r="C5" s="23">
        <v>13247</v>
      </c>
      <c r="D5" s="23">
        <v>78525</v>
      </c>
      <c r="E5" s="29">
        <f>(D5/O5)</f>
        <v>0.78650053585200463</v>
      </c>
      <c r="F5" s="23">
        <v>7672</v>
      </c>
      <c r="G5" s="25">
        <v>0</v>
      </c>
      <c r="H5" s="23">
        <v>87</v>
      </c>
      <c r="I5" s="23">
        <v>7759</v>
      </c>
      <c r="J5" s="29">
        <f>(I5/O5)</f>
        <v>7.7713564567662582E-2</v>
      </c>
      <c r="K5" s="23">
        <v>2100</v>
      </c>
      <c r="L5" s="23">
        <v>11457</v>
      </c>
      <c r="M5" s="23">
        <v>13557</v>
      </c>
      <c r="N5" s="29">
        <f>(M5/O5)</f>
        <v>0.13578589958033274</v>
      </c>
      <c r="O5" s="23">
        <f>D5+I5+M5</f>
        <v>99841</v>
      </c>
      <c r="P5" s="23">
        <v>1605</v>
      </c>
    </row>
    <row r="6" spans="1:20">
      <c r="A6" t="s">
        <v>16</v>
      </c>
      <c r="B6" s="23">
        <v>65777</v>
      </c>
      <c r="C6" s="23">
        <v>31177</v>
      </c>
      <c r="D6" s="23">
        <v>96954</v>
      </c>
      <c r="E6" s="29">
        <f t="shared" ref="E6:E68" si="0">(D6/O6)</f>
        <v>0.70253467240554757</v>
      </c>
      <c r="F6" s="23">
        <v>20156</v>
      </c>
      <c r="G6" s="25">
        <v>0</v>
      </c>
      <c r="H6" s="23">
        <v>2098</v>
      </c>
      <c r="I6" s="23">
        <v>22254</v>
      </c>
      <c r="J6" s="29">
        <f t="shared" ref="J6:J68" si="1">(I6/O6)</f>
        <v>0.16125385852789009</v>
      </c>
      <c r="K6" s="23">
        <v>1555</v>
      </c>
      <c r="L6" s="23">
        <v>17243</v>
      </c>
      <c r="M6" s="23">
        <v>18798</v>
      </c>
      <c r="N6" s="29">
        <f t="shared" ref="N6:N68" si="2">(M6/O6)</f>
        <v>0.13621146906656231</v>
      </c>
      <c r="O6" s="23">
        <f t="shared" ref="O6:O68" si="3">D6+I6+M6</f>
        <v>138006</v>
      </c>
      <c r="P6" s="25">
        <v>0</v>
      </c>
    </row>
    <row r="7" spans="1:20">
      <c r="A7" t="s">
        <v>17</v>
      </c>
      <c r="B7" s="23">
        <v>98575</v>
      </c>
      <c r="C7" s="23">
        <v>22986</v>
      </c>
      <c r="D7" s="23">
        <v>121561</v>
      </c>
      <c r="E7" s="29">
        <f t="shared" si="0"/>
        <v>0.79163437681121673</v>
      </c>
      <c r="F7" s="23">
        <v>15803</v>
      </c>
      <c r="G7" s="25">
        <v>0</v>
      </c>
      <c r="H7" s="23">
        <v>2599</v>
      </c>
      <c r="I7" s="23">
        <v>18402</v>
      </c>
      <c r="J7" s="29">
        <f t="shared" si="1"/>
        <v>0.11983823596449526</v>
      </c>
      <c r="K7" s="23">
        <v>1304</v>
      </c>
      <c r="L7" s="23">
        <v>12290</v>
      </c>
      <c r="M7" s="23">
        <v>13594</v>
      </c>
      <c r="N7" s="29">
        <f t="shared" si="2"/>
        <v>8.8527387224288046E-2</v>
      </c>
      <c r="O7" s="23">
        <f t="shared" si="3"/>
        <v>153557</v>
      </c>
      <c r="P7" s="25">
        <v>0</v>
      </c>
    </row>
    <row r="8" spans="1:20">
      <c r="A8" t="s">
        <v>19</v>
      </c>
      <c r="B8" s="23">
        <v>70078</v>
      </c>
      <c r="C8" s="23">
        <v>30952</v>
      </c>
      <c r="D8" s="23">
        <v>101030</v>
      </c>
      <c r="E8" s="29">
        <f t="shared" si="0"/>
        <v>0.74844244260558423</v>
      </c>
      <c r="F8" s="23">
        <v>10527</v>
      </c>
      <c r="G8" s="23">
        <v>4050</v>
      </c>
      <c r="H8" s="23">
        <v>1000</v>
      </c>
      <c r="I8" s="23">
        <v>15577</v>
      </c>
      <c r="J8" s="29">
        <f t="shared" si="1"/>
        <v>0.11539629742123315</v>
      </c>
      <c r="K8" s="23">
        <v>2653</v>
      </c>
      <c r="L8" s="23">
        <v>15727</v>
      </c>
      <c r="M8" s="23">
        <v>18380</v>
      </c>
      <c r="N8" s="29">
        <f t="shared" si="2"/>
        <v>0.1361612599731826</v>
      </c>
      <c r="O8" s="23">
        <f t="shared" si="3"/>
        <v>134987</v>
      </c>
      <c r="P8" s="25">
        <v>0</v>
      </c>
    </row>
    <row r="9" spans="1:20">
      <c r="A9" t="s">
        <v>20</v>
      </c>
      <c r="B9" s="23">
        <v>49640</v>
      </c>
      <c r="C9" s="23">
        <v>8335</v>
      </c>
      <c r="D9" s="23">
        <v>57975</v>
      </c>
      <c r="E9" s="29">
        <f t="shared" si="0"/>
        <v>0.71060856775142489</v>
      </c>
      <c r="F9" s="23">
        <v>2895</v>
      </c>
      <c r="G9" s="25">
        <v>0</v>
      </c>
      <c r="H9" s="23">
        <v>245</v>
      </c>
      <c r="I9" s="23">
        <v>3140</v>
      </c>
      <c r="J9" s="29">
        <f t="shared" si="1"/>
        <v>3.8487467058895629E-2</v>
      </c>
      <c r="K9" s="25">
        <v>0</v>
      </c>
      <c r="L9" s="23">
        <v>20470</v>
      </c>
      <c r="M9" s="23">
        <v>20470</v>
      </c>
      <c r="N9" s="29">
        <f t="shared" si="2"/>
        <v>0.2509039651896795</v>
      </c>
      <c r="O9" s="23">
        <f t="shared" si="3"/>
        <v>81585</v>
      </c>
      <c r="P9" s="25">
        <v>0</v>
      </c>
    </row>
    <row r="10" spans="1:20">
      <c r="A10" t="s">
        <v>21</v>
      </c>
      <c r="B10" s="23">
        <v>70685</v>
      </c>
      <c r="C10" s="23">
        <v>55970</v>
      </c>
      <c r="D10" s="23">
        <v>126655</v>
      </c>
      <c r="E10" s="29">
        <f t="shared" si="0"/>
        <v>0.65395974679099933</v>
      </c>
      <c r="F10" s="23">
        <v>4679</v>
      </c>
      <c r="G10" s="25">
        <v>0</v>
      </c>
      <c r="H10" s="25">
        <v>0</v>
      </c>
      <c r="I10" s="23">
        <v>4679</v>
      </c>
      <c r="J10" s="29">
        <f t="shared" si="1"/>
        <v>2.4159154042359843E-2</v>
      </c>
      <c r="K10" s="23">
        <v>730</v>
      </c>
      <c r="L10" s="23">
        <v>61610</v>
      </c>
      <c r="M10" s="23">
        <v>62340</v>
      </c>
      <c r="N10" s="29">
        <f t="shared" si="2"/>
        <v>0.32188109916664087</v>
      </c>
      <c r="O10" s="23">
        <f t="shared" si="3"/>
        <v>193674</v>
      </c>
      <c r="P10" s="25">
        <v>0</v>
      </c>
    </row>
    <row r="11" spans="1:20">
      <c r="A11" t="s">
        <v>23</v>
      </c>
      <c r="B11" s="23">
        <v>92399</v>
      </c>
      <c r="C11" s="23">
        <v>35521</v>
      </c>
      <c r="D11" s="23">
        <v>127920</v>
      </c>
      <c r="E11" s="29">
        <f t="shared" si="0"/>
        <v>0.75572018503092708</v>
      </c>
      <c r="F11" s="23">
        <v>9200</v>
      </c>
      <c r="G11" s="25">
        <v>0</v>
      </c>
      <c r="H11" s="23">
        <v>1500</v>
      </c>
      <c r="I11" s="23">
        <v>10700</v>
      </c>
      <c r="J11" s="29">
        <f t="shared" si="1"/>
        <v>6.3212992337640092E-2</v>
      </c>
      <c r="K11" s="23">
        <v>1245</v>
      </c>
      <c r="L11" s="23">
        <v>29404</v>
      </c>
      <c r="M11" s="23">
        <v>30649</v>
      </c>
      <c r="N11" s="29">
        <f t="shared" si="2"/>
        <v>0.18106682263143281</v>
      </c>
      <c r="O11" s="23">
        <f t="shared" si="3"/>
        <v>169269</v>
      </c>
      <c r="P11" s="23">
        <v>10000</v>
      </c>
    </row>
    <row r="12" spans="1:20">
      <c r="A12" t="s">
        <v>25</v>
      </c>
      <c r="B12" s="23">
        <v>75500</v>
      </c>
      <c r="C12" s="23">
        <v>28641</v>
      </c>
      <c r="D12" s="23">
        <v>104141</v>
      </c>
      <c r="E12" s="29">
        <f t="shared" si="0"/>
        <v>0.61932287856892232</v>
      </c>
      <c r="F12" s="23">
        <v>5000</v>
      </c>
      <c r="G12" s="25">
        <v>0</v>
      </c>
      <c r="H12" s="25">
        <v>0</v>
      </c>
      <c r="I12" s="23">
        <v>5000</v>
      </c>
      <c r="J12" s="29">
        <f t="shared" si="1"/>
        <v>2.9734824832146914E-2</v>
      </c>
      <c r="K12" s="23">
        <v>7000</v>
      </c>
      <c r="L12" s="23">
        <v>52012</v>
      </c>
      <c r="M12" s="23">
        <v>59012</v>
      </c>
      <c r="N12" s="29">
        <f t="shared" si="2"/>
        <v>0.35094229659893073</v>
      </c>
      <c r="O12" s="23">
        <f t="shared" si="3"/>
        <v>168153</v>
      </c>
      <c r="P12" s="25">
        <v>0</v>
      </c>
    </row>
    <row r="13" spans="1:20">
      <c r="A13" t="s">
        <v>26</v>
      </c>
      <c r="B13" s="23">
        <v>36676</v>
      </c>
      <c r="C13" s="23">
        <v>29294</v>
      </c>
      <c r="D13" s="23">
        <v>65970</v>
      </c>
      <c r="E13" s="29">
        <f t="shared" si="0"/>
        <v>0.67684447043614759</v>
      </c>
      <c r="F13" s="23">
        <v>16857</v>
      </c>
      <c r="G13" s="23">
        <v>140</v>
      </c>
      <c r="H13" s="23">
        <v>612</v>
      </c>
      <c r="I13" s="23">
        <v>17609</v>
      </c>
      <c r="J13" s="29">
        <f t="shared" si="1"/>
        <v>0.18066627679111905</v>
      </c>
      <c r="K13" s="23">
        <v>120</v>
      </c>
      <c r="L13" s="23">
        <v>13768</v>
      </c>
      <c r="M13" s="23">
        <v>13888</v>
      </c>
      <c r="N13" s="29">
        <f t="shared" si="2"/>
        <v>0.14248925277273333</v>
      </c>
      <c r="O13" s="23">
        <f t="shared" si="3"/>
        <v>97467</v>
      </c>
      <c r="P13" s="25">
        <v>0</v>
      </c>
    </row>
    <row r="14" spans="1:20" s="9" customFormat="1">
      <c r="A14" s="107"/>
      <c r="B14" s="118"/>
      <c r="C14" s="118"/>
      <c r="D14" s="118"/>
      <c r="E14" s="121"/>
      <c r="F14" s="118"/>
      <c r="G14" s="118"/>
      <c r="H14" s="118"/>
      <c r="I14" s="118"/>
      <c r="J14" s="121"/>
      <c r="K14" s="118"/>
      <c r="L14" s="118"/>
      <c r="M14" s="118"/>
      <c r="N14" s="121"/>
      <c r="O14" s="118"/>
      <c r="P14" s="118"/>
    </row>
    <row r="15" spans="1:20">
      <c r="A15" s="1" t="s">
        <v>107</v>
      </c>
      <c r="F15" s="23"/>
      <c r="G15" s="23"/>
      <c r="H15" s="23"/>
      <c r="I15" s="23"/>
      <c r="K15" s="23"/>
      <c r="L15" s="23"/>
      <c r="M15" s="23"/>
      <c r="O15" s="23"/>
      <c r="P15" s="23"/>
    </row>
    <row r="16" spans="1:20">
      <c r="A16" t="s">
        <v>28</v>
      </c>
      <c r="B16" s="23">
        <v>321412</v>
      </c>
      <c r="C16" s="23">
        <v>86823</v>
      </c>
      <c r="D16" s="23">
        <v>408235</v>
      </c>
      <c r="E16" s="29">
        <f t="shared" si="0"/>
        <v>0.65290125915014963</v>
      </c>
      <c r="F16" s="23">
        <v>32830</v>
      </c>
      <c r="G16" s="23">
        <v>2945</v>
      </c>
      <c r="H16" s="23">
        <v>1260</v>
      </c>
      <c r="I16" s="23">
        <v>37035</v>
      </c>
      <c r="J16" s="29">
        <f t="shared" si="1"/>
        <v>5.9231075563402923E-2</v>
      </c>
      <c r="K16" s="23">
        <v>5995</v>
      </c>
      <c r="L16" s="23">
        <v>173998</v>
      </c>
      <c r="M16" s="23">
        <v>179993</v>
      </c>
      <c r="N16" s="29">
        <f t="shared" si="2"/>
        <v>0.28786766528644747</v>
      </c>
      <c r="O16" s="23">
        <f t="shared" si="3"/>
        <v>625263</v>
      </c>
      <c r="P16" s="23">
        <v>23019</v>
      </c>
    </row>
    <row r="17" spans="1:16">
      <c r="A17" t="s">
        <v>29</v>
      </c>
      <c r="B17" s="23">
        <v>311963</v>
      </c>
      <c r="C17" s="23">
        <v>95783</v>
      </c>
      <c r="D17" s="23">
        <v>407746</v>
      </c>
      <c r="E17" s="29">
        <f t="shared" si="0"/>
        <v>0.73217620525196803</v>
      </c>
      <c r="F17" s="23">
        <v>22757</v>
      </c>
      <c r="G17" s="23">
        <v>1695</v>
      </c>
      <c r="H17" s="23">
        <v>3924</v>
      </c>
      <c r="I17" s="23">
        <v>28376</v>
      </c>
      <c r="J17" s="29">
        <f t="shared" si="1"/>
        <v>5.0953858530138479E-2</v>
      </c>
      <c r="K17" s="23">
        <v>747</v>
      </c>
      <c r="L17" s="23">
        <v>120027</v>
      </c>
      <c r="M17" s="23">
        <v>120774</v>
      </c>
      <c r="N17" s="29">
        <f t="shared" si="2"/>
        <v>0.21686993621789347</v>
      </c>
      <c r="O17" s="23">
        <f t="shared" si="3"/>
        <v>556896</v>
      </c>
      <c r="P17" s="25">
        <v>0</v>
      </c>
    </row>
    <row r="18" spans="1:16">
      <c r="A18" t="s">
        <v>31</v>
      </c>
      <c r="B18" s="23">
        <v>200748</v>
      </c>
      <c r="C18" s="23">
        <v>72211</v>
      </c>
      <c r="D18" s="23">
        <v>272959</v>
      </c>
      <c r="E18" s="29">
        <f t="shared" si="0"/>
        <v>0.75346216803349964</v>
      </c>
      <c r="F18" s="23">
        <v>14061</v>
      </c>
      <c r="G18" s="23">
        <v>1927</v>
      </c>
      <c r="H18" s="23">
        <v>269</v>
      </c>
      <c r="I18" s="23">
        <v>16257</v>
      </c>
      <c r="J18" s="29">
        <f t="shared" si="1"/>
        <v>4.4874997584694418E-2</v>
      </c>
      <c r="K18" s="23">
        <v>2216</v>
      </c>
      <c r="L18" s="23">
        <v>70841</v>
      </c>
      <c r="M18" s="23">
        <v>73057</v>
      </c>
      <c r="N18" s="29">
        <f t="shared" si="2"/>
        <v>0.20166283438180599</v>
      </c>
      <c r="O18" s="23">
        <f t="shared" si="3"/>
        <v>362273</v>
      </c>
      <c r="P18" s="23">
        <v>11440</v>
      </c>
    </row>
    <row r="19" spans="1:16">
      <c r="A19" t="s">
        <v>32</v>
      </c>
      <c r="B19" s="23">
        <v>189859</v>
      </c>
      <c r="C19" s="23">
        <v>36833</v>
      </c>
      <c r="D19" s="23">
        <v>226692</v>
      </c>
      <c r="E19" s="29">
        <f t="shared" si="0"/>
        <v>0.55653155917806196</v>
      </c>
      <c r="F19" s="23">
        <v>37904</v>
      </c>
      <c r="G19" s="23">
        <v>5311</v>
      </c>
      <c r="H19" s="23">
        <v>2950</v>
      </c>
      <c r="I19" s="23">
        <v>46165</v>
      </c>
      <c r="J19" s="29">
        <f t="shared" si="1"/>
        <v>0.11333562467777969</v>
      </c>
      <c r="K19" s="25">
        <v>0</v>
      </c>
      <c r="L19" s="23">
        <v>134473</v>
      </c>
      <c r="M19" s="23">
        <v>134473</v>
      </c>
      <c r="N19" s="29">
        <f t="shared" si="2"/>
        <v>0.33013281614415829</v>
      </c>
      <c r="O19" s="23">
        <f t="shared" si="3"/>
        <v>407330</v>
      </c>
      <c r="P19" s="25">
        <v>0</v>
      </c>
    </row>
    <row r="20" spans="1:16">
      <c r="A20" t="s">
        <v>33</v>
      </c>
      <c r="B20" s="23">
        <v>175358</v>
      </c>
      <c r="C20" s="23">
        <v>58405</v>
      </c>
      <c r="D20" s="23">
        <v>233763</v>
      </c>
      <c r="E20" s="29">
        <f t="shared" si="0"/>
        <v>0.70803801839130598</v>
      </c>
      <c r="F20" s="23">
        <v>19000</v>
      </c>
      <c r="G20" s="23">
        <v>1858</v>
      </c>
      <c r="H20" s="23">
        <v>754</v>
      </c>
      <c r="I20" s="23">
        <v>21612</v>
      </c>
      <c r="J20" s="29">
        <f t="shared" si="1"/>
        <v>6.5459964380474689E-2</v>
      </c>
      <c r="K20" s="23">
        <v>1544</v>
      </c>
      <c r="L20" s="23">
        <v>73237</v>
      </c>
      <c r="M20" s="23">
        <v>74781</v>
      </c>
      <c r="N20" s="29">
        <f t="shared" si="2"/>
        <v>0.22650201722821939</v>
      </c>
      <c r="O20" s="23">
        <f t="shared" si="3"/>
        <v>330156</v>
      </c>
      <c r="P20" s="23">
        <v>50000</v>
      </c>
    </row>
    <row r="21" spans="1:16">
      <c r="A21" t="s">
        <v>34</v>
      </c>
      <c r="B21" s="23">
        <v>242435</v>
      </c>
      <c r="C21" s="23">
        <v>95290</v>
      </c>
      <c r="D21" s="23">
        <v>337725</v>
      </c>
      <c r="E21" s="29">
        <f t="shared" si="0"/>
        <v>0.70019488731781143</v>
      </c>
      <c r="F21" s="23">
        <v>58672</v>
      </c>
      <c r="G21" s="23">
        <v>0</v>
      </c>
      <c r="H21" s="23">
        <v>3942</v>
      </c>
      <c r="I21" s="23">
        <v>62614</v>
      </c>
      <c r="J21" s="29">
        <f t="shared" si="1"/>
        <v>0.12981568635581447</v>
      </c>
      <c r="K21" s="23">
        <v>56</v>
      </c>
      <c r="L21" s="23">
        <v>81935</v>
      </c>
      <c r="M21" s="23">
        <v>81991</v>
      </c>
      <c r="N21" s="29">
        <f t="shared" si="2"/>
        <v>0.16998942632637407</v>
      </c>
      <c r="O21" s="23">
        <f t="shared" si="3"/>
        <v>482330</v>
      </c>
      <c r="P21" s="25">
        <v>0</v>
      </c>
    </row>
    <row r="22" spans="1:16">
      <c r="A22" t="s">
        <v>35</v>
      </c>
      <c r="B22" s="23">
        <v>152436</v>
      </c>
      <c r="C22" s="23">
        <v>67644</v>
      </c>
      <c r="D22" s="23">
        <v>220080</v>
      </c>
      <c r="E22" s="29">
        <f t="shared" si="0"/>
        <v>0.81205238047797734</v>
      </c>
      <c r="F22" s="23">
        <v>13584</v>
      </c>
      <c r="G22" s="23">
        <v>0</v>
      </c>
      <c r="H22" s="23">
        <v>0</v>
      </c>
      <c r="I22" s="23">
        <v>13584</v>
      </c>
      <c r="J22" s="29">
        <f t="shared" si="1"/>
        <v>5.0122317050221944E-2</v>
      </c>
      <c r="K22" s="23">
        <v>50</v>
      </c>
      <c r="L22" s="23">
        <v>37303</v>
      </c>
      <c r="M22" s="23">
        <v>37353</v>
      </c>
      <c r="N22" s="29">
        <f t="shared" si="2"/>
        <v>0.13782530247180066</v>
      </c>
      <c r="O22" s="23">
        <f t="shared" si="3"/>
        <v>271017</v>
      </c>
      <c r="P22" s="25">
        <v>0</v>
      </c>
    </row>
    <row r="23" spans="1:16">
      <c r="A23" t="s">
        <v>36</v>
      </c>
      <c r="B23" s="23">
        <v>130750</v>
      </c>
      <c r="C23" s="23">
        <v>21532</v>
      </c>
      <c r="D23" s="23">
        <v>152282</v>
      </c>
      <c r="E23" s="29">
        <f t="shared" si="0"/>
        <v>0.67623183772070061</v>
      </c>
      <c r="F23" s="23">
        <v>24818</v>
      </c>
      <c r="G23" s="25">
        <v>0</v>
      </c>
      <c r="H23" s="23">
        <v>203</v>
      </c>
      <c r="I23" s="23">
        <v>25021</v>
      </c>
      <c r="J23" s="29">
        <f t="shared" si="1"/>
        <v>0.11110963089274929</v>
      </c>
      <c r="K23" s="23">
        <v>792</v>
      </c>
      <c r="L23" s="23">
        <v>47097</v>
      </c>
      <c r="M23" s="23">
        <v>47889</v>
      </c>
      <c r="N23" s="29">
        <f t="shared" si="2"/>
        <v>0.21265853138655014</v>
      </c>
      <c r="O23" s="23">
        <f t="shared" si="3"/>
        <v>225192</v>
      </c>
      <c r="P23" s="25">
        <v>0</v>
      </c>
    </row>
    <row r="24" spans="1:16">
      <c r="A24" t="s">
        <v>37</v>
      </c>
      <c r="B24" s="23">
        <v>180303</v>
      </c>
      <c r="C24" s="23">
        <v>58442</v>
      </c>
      <c r="D24" s="23">
        <v>238745</v>
      </c>
      <c r="E24" s="29">
        <f t="shared" si="0"/>
        <v>0.61803642802410585</v>
      </c>
      <c r="F24" s="23">
        <v>21790</v>
      </c>
      <c r="G24" s="23">
        <v>2320</v>
      </c>
      <c r="H24" s="23">
        <v>530</v>
      </c>
      <c r="I24" s="23">
        <v>24640</v>
      </c>
      <c r="J24" s="29">
        <f t="shared" si="1"/>
        <v>6.378528382380351E-2</v>
      </c>
      <c r="K24" s="23">
        <v>1805</v>
      </c>
      <c r="L24" s="23">
        <v>121106</v>
      </c>
      <c r="M24" s="23">
        <v>122911</v>
      </c>
      <c r="N24" s="29">
        <f t="shared" si="2"/>
        <v>0.31817828815209065</v>
      </c>
      <c r="O24" s="23">
        <f t="shared" si="3"/>
        <v>386296</v>
      </c>
      <c r="P24" s="25">
        <v>0</v>
      </c>
    </row>
    <row r="25" spans="1:16">
      <c r="A25" t="s">
        <v>38</v>
      </c>
      <c r="B25" s="23">
        <v>187858</v>
      </c>
      <c r="C25" s="23">
        <v>83238</v>
      </c>
      <c r="D25" s="23">
        <v>271096</v>
      </c>
      <c r="E25" s="29">
        <f t="shared" si="0"/>
        <v>0.51395821918717188</v>
      </c>
      <c r="F25" s="23">
        <v>46362</v>
      </c>
      <c r="G25" s="25">
        <v>0</v>
      </c>
      <c r="H25" s="23">
        <v>9544</v>
      </c>
      <c r="I25" s="23">
        <v>55906</v>
      </c>
      <c r="J25" s="29">
        <f t="shared" si="1"/>
        <v>0.10598956901569198</v>
      </c>
      <c r="K25" s="23">
        <v>1858</v>
      </c>
      <c r="L25" s="23">
        <v>198607</v>
      </c>
      <c r="M25" s="23">
        <v>200465</v>
      </c>
      <c r="N25" s="29">
        <f t="shared" si="2"/>
        <v>0.38005221179713611</v>
      </c>
      <c r="O25" s="23">
        <f t="shared" si="3"/>
        <v>527467</v>
      </c>
      <c r="P25" s="25">
        <v>0</v>
      </c>
    </row>
    <row r="26" spans="1:16">
      <c r="A26" t="s">
        <v>39</v>
      </c>
      <c r="B26" s="23">
        <v>225672</v>
      </c>
      <c r="C26" s="23">
        <v>87448</v>
      </c>
      <c r="D26" s="23">
        <v>313120</v>
      </c>
      <c r="E26" s="29">
        <f t="shared" si="0"/>
        <v>0.62299667928762859</v>
      </c>
      <c r="F26" s="23">
        <v>30029</v>
      </c>
      <c r="G26" s="23">
        <v>5387</v>
      </c>
      <c r="H26" s="25">
        <v>0</v>
      </c>
      <c r="I26" s="23">
        <v>35416</v>
      </c>
      <c r="J26" s="29">
        <f t="shared" si="1"/>
        <v>7.046515838544537E-2</v>
      </c>
      <c r="K26" s="23">
        <v>13302</v>
      </c>
      <c r="L26" s="23">
        <v>140765</v>
      </c>
      <c r="M26" s="23">
        <v>154067</v>
      </c>
      <c r="N26" s="29">
        <f t="shared" si="2"/>
        <v>0.30653816232692604</v>
      </c>
      <c r="O26" s="23">
        <f t="shared" si="3"/>
        <v>502603</v>
      </c>
      <c r="P26" s="25">
        <v>0</v>
      </c>
    </row>
    <row r="27" spans="1:16">
      <c r="A27" t="s">
        <v>40</v>
      </c>
      <c r="B27" s="23">
        <v>135606</v>
      </c>
      <c r="C27" s="23">
        <v>47933</v>
      </c>
      <c r="D27" s="23">
        <v>183539</v>
      </c>
      <c r="E27" s="29">
        <f t="shared" si="0"/>
        <v>0.66650083340293487</v>
      </c>
      <c r="F27" s="23">
        <v>23584</v>
      </c>
      <c r="G27" s="23">
        <v>2190</v>
      </c>
      <c r="H27" s="23">
        <v>8610</v>
      </c>
      <c r="I27" s="23">
        <v>34384</v>
      </c>
      <c r="J27" s="29">
        <f t="shared" si="1"/>
        <v>0.12486155343401954</v>
      </c>
      <c r="K27" s="23">
        <v>3834</v>
      </c>
      <c r="L27" s="23">
        <v>53620</v>
      </c>
      <c r="M27" s="23">
        <v>57454</v>
      </c>
      <c r="N27" s="29">
        <f t="shared" si="2"/>
        <v>0.20863761316304558</v>
      </c>
      <c r="O27" s="23">
        <f t="shared" si="3"/>
        <v>275377</v>
      </c>
      <c r="P27" s="25">
        <v>0</v>
      </c>
    </row>
    <row r="28" spans="1:16">
      <c r="A28" t="s">
        <v>41</v>
      </c>
      <c r="B28" s="23">
        <v>175234</v>
      </c>
      <c r="C28" s="23">
        <v>77341</v>
      </c>
      <c r="D28" s="23">
        <v>252575</v>
      </c>
      <c r="E28" s="29">
        <f t="shared" si="0"/>
        <v>0.72682407447374853</v>
      </c>
      <c r="F28" s="23">
        <v>19669</v>
      </c>
      <c r="G28" s="23">
        <v>129</v>
      </c>
      <c r="H28" s="23">
        <v>2176</v>
      </c>
      <c r="I28" s="23">
        <v>21974</v>
      </c>
      <c r="J28" s="29">
        <f t="shared" si="1"/>
        <v>6.3233622537805206E-2</v>
      </c>
      <c r="K28" s="23">
        <v>1845</v>
      </c>
      <c r="L28" s="23">
        <v>71111</v>
      </c>
      <c r="M28" s="23">
        <v>72956</v>
      </c>
      <c r="N28" s="29">
        <f t="shared" si="2"/>
        <v>0.20994230298844621</v>
      </c>
      <c r="O28" s="23">
        <f t="shared" si="3"/>
        <v>347505</v>
      </c>
      <c r="P28" s="23">
        <v>4500</v>
      </c>
    </row>
    <row r="29" spans="1:16">
      <c r="A29" t="s">
        <v>42</v>
      </c>
      <c r="B29" s="23">
        <v>165733</v>
      </c>
      <c r="C29" s="23">
        <v>58806</v>
      </c>
      <c r="D29" s="23">
        <v>224539</v>
      </c>
      <c r="E29" s="29">
        <f t="shared" si="0"/>
        <v>0.65967348161901884</v>
      </c>
      <c r="F29" s="23">
        <v>12017</v>
      </c>
      <c r="G29" s="25">
        <v>0</v>
      </c>
      <c r="H29" s="23">
        <v>3553</v>
      </c>
      <c r="I29" s="23">
        <v>15570</v>
      </c>
      <c r="J29" s="29">
        <f t="shared" si="1"/>
        <v>4.5743127513742037E-2</v>
      </c>
      <c r="K29" s="23">
        <v>2787</v>
      </c>
      <c r="L29" s="23">
        <v>97483</v>
      </c>
      <c r="M29" s="23">
        <v>100270</v>
      </c>
      <c r="N29" s="29">
        <f t="shared" si="2"/>
        <v>0.29458339086723917</v>
      </c>
      <c r="O29" s="23">
        <f t="shared" si="3"/>
        <v>340379</v>
      </c>
      <c r="P29" s="25">
        <v>0</v>
      </c>
    </row>
    <row r="30" spans="1:16" s="9" customFormat="1">
      <c r="A30" s="107"/>
      <c r="B30" s="118"/>
      <c r="C30" s="118"/>
      <c r="D30" s="118"/>
      <c r="E30" s="121"/>
      <c r="F30" s="118"/>
      <c r="G30" s="119"/>
      <c r="H30" s="118"/>
      <c r="I30" s="118"/>
      <c r="J30" s="121"/>
      <c r="K30" s="118"/>
      <c r="L30" s="118"/>
      <c r="M30" s="118"/>
      <c r="N30" s="121"/>
      <c r="O30" s="118"/>
      <c r="P30" s="118"/>
    </row>
    <row r="31" spans="1:16">
      <c r="A31" s="1" t="s">
        <v>43</v>
      </c>
      <c r="B31" s="23"/>
      <c r="C31" s="23"/>
      <c r="D31" s="23"/>
      <c r="F31" s="23"/>
      <c r="G31" s="25"/>
      <c r="H31" s="23"/>
      <c r="I31" s="23"/>
      <c r="K31" s="23"/>
      <c r="L31" s="23"/>
      <c r="M31" s="23"/>
      <c r="O31" s="23"/>
      <c r="P31" s="23"/>
    </row>
    <row r="32" spans="1:16">
      <c r="A32" t="s">
        <v>44</v>
      </c>
      <c r="B32" s="23">
        <v>461172</v>
      </c>
      <c r="C32" s="23">
        <v>159823</v>
      </c>
      <c r="D32" s="23">
        <v>620995</v>
      </c>
      <c r="E32" s="29">
        <f t="shared" si="0"/>
        <v>0.71727893828001821</v>
      </c>
      <c r="F32" s="23">
        <v>53564</v>
      </c>
      <c r="G32" s="23">
        <v>7645</v>
      </c>
      <c r="H32" s="23">
        <v>11906</v>
      </c>
      <c r="I32" s="23">
        <v>73115</v>
      </c>
      <c r="J32" s="29">
        <f t="shared" si="1"/>
        <v>8.4451323396071684E-2</v>
      </c>
      <c r="K32" s="23">
        <v>5902</v>
      </c>
      <c r="L32" s="23">
        <v>165753</v>
      </c>
      <c r="M32" s="23">
        <v>171655</v>
      </c>
      <c r="N32" s="29">
        <f t="shared" si="2"/>
        <v>0.19826973832391007</v>
      </c>
      <c r="O32" s="23">
        <f t="shared" si="3"/>
        <v>865765</v>
      </c>
      <c r="P32" s="23">
        <v>238664</v>
      </c>
    </row>
    <row r="33" spans="1:16">
      <c r="A33" t="s">
        <v>45</v>
      </c>
      <c r="B33" s="23">
        <v>789668</v>
      </c>
      <c r="C33" s="23">
        <v>295552</v>
      </c>
      <c r="D33" s="23">
        <v>1085220</v>
      </c>
      <c r="E33" s="29">
        <f t="shared" si="0"/>
        <v>0.58823051142914284</v>
      </c>
      <c r="F33" s="23">
        <v>96703</v>
      </c>
      <c r="G33" s="23">
        <v>6320</v>
      </c>
      <c r="H33" s="23">
        <v>24389</v>
      </c>
      <c r="I33" s="23">
        <v>127412</v>
      </c>
      <c r="J33" s="29">
        <f t="shared" si="1"/>
        <v>6.9062149538535927E-2</v>
      </c>
      <c r="K33" s="23">
        <v>8043</v>
      </c>
      <c r="L33" s="23">
        <v>624214</v>
      </c>
      <c r="M33" s="23">
        <v>632257</v>
      </c>
      <c r="N33" s="29">
        <f t="shared" si="2"/>
        <v>0.3427073390323212</v>
      </c>
      <c r="O33" s="23">
        <f t="shared" si="3"/>
        <v>1844889</v>
      </c>
      <c r="P33" s="23">
        <v>392653</v>
      </c>
    </row>
    <row r="34" spans="1:16">
      <c r="A34" t="s">
        <v>46</v>
      </c>
      <c r="B34" s="23">
        <v>429710</v>
      </c>
      <c r="C34" s="23">
        <v>117211</v>
      </c>
      <c r="D34" s="23">
        <v>546921</v>
      </c>
      <c r="E34" s="29">
        <f t="shared" si="0"/>
        <v>0.74088558776156566</v>
      </c>
      <c r="F34" s="23">
        <v>70363</v>
      </c>
      <c r="G34" s="23">
        <v>6337</v>
      </c>
      <c r="H34" s="23">
        <v>17840</v>
      </c>
      <c r="I34" s="23">
        <v>94540</v>
      </c>
      <c r="J34" s="29">
        <f t="shared" si="1"/>
        <v>0.12806844766790526</v>
      </c>
      <c r="K34" s="23">
        <v>5054</v>
      </c>
      <c r="L34" s="23">
        <v>91684</v>
      </c>
      <c r="M34" s="23">
        <v>96738</v>
      </c>
      <c r="N34" s="29">
        <f t="shared" si="2"/>
        <v>0.13104596457052908</v>
      </c>
      <c r="O34" s="23">
        <f t="shared" si="3"/>
        <v>738199</v>
      </c>
      <c r="P34" s="25">
        <v>0</v>
      </c>
    </row>
    <row r="35" spans="1:16">
      <c r="A35" t="s">
        <v>47</v>
      </c>
      <c r="B35" s="23">
        <v>366094</v>
      </c>
      <c r="C35" s="23">
        <v>200878</v>
      </c>
      <c r="D35" s="23">
        <v>566972</v>
      </c>
      <c r="E35" s="29">
        <f t="shared" si="0"/>
        <v>0.68437023965004862</v>
      </c>
      <c r="F35" s="23">
        <v>52146</v>
      </c>
      <c r="G35" s="23">
        <v>26281</v>
      </c>
      <c r="H35" s="23">
        <v>267</v>
      </c>
      <c r="I35" s="23">
        <v>78694</v>
      </c>
      <c r="J35" s="29">
        <f t="shared" si="1"/>
        <v>9.4988520842335999E-2</v>
      </c>
      <c r="K35" s="23">
        <v>37508</v>
      </c>
      <c r="L35" s="23">
        <v>145284</v>
      </c>
      <c r="M35" s="23">
        <v>182792</v>
      </c>
      <c r="N35" s="29">
        <f t="shared" si="2"/>
        <v>0.22064123950761536</v>
      </c>
      <c r="O35" s="23">
        <f t="shared" si="3"/>
        <v>828458</v>
      </c>
      <c r="P35" s="25">
        <v>0</v>
      </c>
    </row>
    <row r="36" spans="1:16">
      <c r="A36" t="s">
        <v>49</v>
      </c>
      <c r="B36" s="23">
        <v>252073</v>
      </c>
      <c r="C36" s="23">
        <v>101543</v>
      </c>
      <c r="D36" s="23">
        <v>353616</v>
      </c>
      <c r="E36" s="29">
        <f t="shared" si="0"/>
        <v>0.59386246727270586</v>
      </c>
      <c r="F36" s="23">
        <v>52374</v>
      </c>
      <c r="G36" s="23">
        <v>1620</v>
      </c>
      <c r="H36" s="23">
        <v>12881</v>
      </c>
      <c r="I36" s="23">
        <v>66875</v>
      </c>
      <c r="J36" s="29">
        <f t="shared" si="1"/>
        <v>0.11230982902035599</v>
      </c>
      <c r="K36" s="23">
        <v>4098</v>
      </c>
      <c r="L36" s="23">
        <v>170862</v>
      </c>
      <c r="M36" s="23">
        <v>174960</v>
      </c>
      <c r="N36" s="29">
        <f t="shared" si="2"/>
        <v>0.29382770370693811</v>
      </c>
      <c r="O36" s="23">
        <f t="shared" si="3"/>
        <v>595451</v>
      </c>
      <c r="P36" s="23">
        <v>54745</v>
      </c>
    </row>
    <row r="37" spans="1:16">
      <c r="A37" t="s">
        <v>50</v>
      </c>
      <c r="B37" s="23">
        <v>340118</v>
      </c>
      <c r="C37" s="23">
        <v>64500</v>
      </c>
      <c r="D37" s="23">
        <v>404618</v>
      </c>
      <c r="E37" s="29">
        <f t="shared" si="0"/>
        <v>0.68531350088836118</v>
      </c>
      <c r="F37" s="23">
        <v>53503</v>
      </c>
      <c r="G37" s="23">
        <v>5720</v>
      </c>
      <c r="H37" s="25">
        <v>0</v>
      </c>
      <c r="I37" s="23">
        <v>59223</v>
      </c>
      <c r="J37" s="29">
        <f t="shared" si="1"/>
        <v>0.10030775067622157</v>
      </c>
      <c r="K37" s="23">
        <v>3552</v>
      </c>
      <c r="L37" s="23">
        <v>123020</v>
      </c>
      <c r="M37" s="23">
        <v>126572</v>
      </c>
      <c r="N37" s="29">
        <f t="shared" si="2"/>
        <v>0.21437874843541724</v>
      </c>
      <c r="O37" s="23">
        <f t="shared" si="3"/>
        <v>590413</v>
      </c>
      <c r="P37" s="23">
        <v>24619</v>
      </c>
    </row>
    <row r="38" spans="1:16">
      <c r="A38" s="16" t="s">
        <v>51</v>
      </c>
      <c r="B38" s="23">
        <v>279781</v>
      </c>
      <c r="C38" s="23">
        <v>85596</v>
      </c>
      <c r="D38" s="23">
        <v>365377</v>
      </c>
      <c r="E38" s="29">
        <f t="shared" si="0"/>
        <v>0.67526853501489603</v>
      </c>
      <c r="F38" s="23">
        <v>43321</v>
      </c>
      <c r="G38" s="23">
        <v>13628</v>
      </c>
      <c r="H38" s="23">
        <v>7057</v>
      </c>
      <c r="I38" s="23">
        <v>64006</v>
      </c>
      <c r="J38" s="29">
        <f t="shared" si="1"/>
        <v>0.11829216905323388</v>
      </c>
      <c r="K38" s="23">
        <v>4647</v>
      </c>
      <c r="L38" s="23">
        <v>107054</v>
      </c>
      <c r="M38" s="23">
        <v>111701</v>
      </c>
      <c r="N38" s="29">
        <f t="shared" si="2"/>
        <v>0.2064392959318701</v>
      </c>
      <c r="O38" s="23">
        <f t="shared" si="3"/>
        <v>541084</v>
      </c>
      <c r="P38" s="23">
        <v>26836</v>
      </c>
    </row>
    <row r="39" spans="1:16">
      <c r="A39" t="s">
        <v>52</v>
      </c>
      <c r="B39" s="23">
        <v>383379</v>
      </c>
      <c r="C39" s="23">
        <v>115345</v>
      </c>
      <c r="D39" s="23">
        <v>498724</v>
      </c>
      <c r="E39" s="29">
        <f t="shared" si="0"/>
        <v>0.60150568188670961</v>
      </c>
      <c r="F39" s="23">
        <v>86697</v>
      </c>
      <c r="G39" s="23">
        <v>2403</v>
      </c>
      <c r="H39" s="23">
        <v>60140</v>
      </c>
      <c r="I39" s="23">
        <v>149240</v>
      </c>
      <c r="J39" s="29">
        <f t="shared" si="1"/>
        <v>0.17999676768066614</v>
      </c>
      <c r="K39" s="23">
        <v>2303</v>
      </c>
      <c r="L39" s="23">
        <v>178859</v>
      </c>
      <c r="M39" s="23">
        <v>181162</v>
      </c>
      <c r="N39" s="29">
        <f t="shared" si="2"/>
        <v>0.21849755043262423</v>
      </c>
      <c r="O39" s="23">
        <f t="shared" si="3"/>
        <v>829126</v>
      </c>
      <c r="P39" s="25">
        <v>0</v>
      </c>
    </row>
    <row r="40" spans="1:16">
      <c r="A40" t="s">
        <v>53</v>
      </c>
      <c r="B40" s="23">
        <v>413376</v>
      </c>
      <c r="C40" s="23">
        <v>188344</v>
      </c>
      <c r="D40" s="23">
        <v>601720</v>
      </c>
      <c r="E40" s="29">
        <f t="shared" si="0"/>
        <v>0.73930821628316146</v>
      </c>
      <c r="F40" s="23">
        <v>67628</v>
      </c>
      <c r="G40" s="23">
        <v>4617</v>
      </c>
      <c r="H40" s="23">
        <v>13402</v>
      </c>
      <c r="I40" s="23">
        <v>85647</v>
      </c>
      <c r="J40" s="29">
        <f t="shared" si="1"/>
        <v>0.10523088945024917</v>
      </c>
      <c r="K40" s="23">
        <v>682</v>
      </c>
      <c r="L40" s="23">
        <v>125847</v>
      </c>
      <c r="M40" s="23">
        <v>126529</v>
      </c>
      <c r="N40" s="29">
        <f t="shared" si="2"/>
        <v>0.15546089426658935</v>
      </c>
      <c r="O40" s="23">
        <f t="shared" si="3"/>
        <v>813896</v>
      </c>
      <c r="P40" s="25">
        <v>0</v>
      </c>
    </row>
    <row r="41" spans="1:16" s="9" customFormat="1">
      <c r="A41" s="107"/>
      <c r="B41" s="118"/>
      <c r="C41" s="118"/>
      <c r="D41" s="118"/>
      <c r="E41" s="121"/>
      <c r="F41" s="118"/>
      <c r="G41" s="118"/>
      <c r="H41" s="118"/>
      <c r="I41" s="118"/>
      <c r="J41" s="121"/>
      <c r="K41" s="118"/>
      <c r="L41" s="118"/>
      <c r="M41" s="118"/>
      <c r="N41" s="121"/>
      <c r="O41" s="118"/>
      <c r="P41" s="118"/>
    </row>
    <row r="42" spans="1:16">
      <c r="A42" s="1" t="s">
        <v>54</v>
      </c>
      <c r="B42" s="23"/>
      <c r="C42" s="23"/>
      <c r="D42" s="23"/>
      <c r="F42" s="23"/>
      <c r="G42" s="23"/>
      <c r="H42" s="23"/>
      <c r="I42" s="23"/>
      <c r="K42" s="23"/>
      <c r="L42" s="23"/>
      <c r="M42" s="23"/>
      <c r="O42" s="23"/>
      <c r="P42" s="23"/>
    </row>
    <row r="43" spans="1:16">
      <c r="A43" t="s">
        <v>55</v>
      </c>
      <c r="B43" s="23">
        <v>411963</v>
      </c>
      <c r="C43" s="23">
        <v>150851</v>
      </c>
      <c r="D43" s="23">
        <v>562814</v>
      </c>
      <c r="E43" s="29">
        <f t="shared" si="0"/>
        <v>0.79199190578514023</v>
      </c>
      <c r="F43" s="23">
        <v>26396</v>
      </c>
      <c r="G43" s="23">
        <v>5004</v>
      </c>
      <c r="H43" s="23">
        <v>7291</v>
      </c>
      <c r="I43" s="23">
        <v>38691</v>
      </c>
      <c r="J43" s="29">
        <f t="shared" si="1"/>
        <v>5.4445978292531567E-2</v>
      </c>
      <c r="K43" s="23">
        <v>4126</v>
      </c>
      <c r="L43" s="23">
        <v>105000</v>
      </c>
      <c r="M43" s="23">
        <v>109126</v>
      </c>
      <c r="N43" s="29">
        <f t="shared" si="2"/>
        <v>0.15356211592232819</v>
      </c>
      <c r="O43" s="23">
        <f t="shared" si="3"/>
        <v>710631</v>
      </c>
      <c r="P43" s="23">
        <v>4248</v>
      </c>
    </row>
    <row r="44" spans="1:16">
      <c r="A44" t="s">
        <v>56</v>
      </c>
      <c r="B44" s="23">
        <v>293366</v>
      </c>
      <c r="C44" s="23">
        <v>114718</v>
      </c>
      <c r="D44" s="23">
        <v>408084</v>
      </c>
      <c r="E44" s="29">
        <f t="shared" si="0"/>
        <v>0.62524361095789671</v>
      </c>
      <c r="F44" s="23">
        <v>69707</v>
      </c>
      <c r="G44" s="23">
        <v>200</v>
      </c>
      <c r="H44" s="23">
        <v>17305</v>
      </c>
      <c r="I44" s="23">
        <v>87212</v>
      </c>
      <c r="J44" s="29">
        <f t="shared" si="1"/>
        <v>0.13362137647851935</v>
      </c>
      <c r="K44" s="23">
        <v>3354</v>
      </c>
      <c r="L44" s="23">
        <v>154030</v>
      </c>
      <c r="M44" s="23">
        <v>157384</v>
      </c>
      <c r="N44" s="29">
        <f t="shared" si="2"/>
        <v>0.24113501256358399</v>
      </c>
      <c r="O44" s="23">
        <f t="shared" si="3"/>
        <v>652680</v>
      </c>
      <c r="P44" s="23">
        <v>597754</v>
      </c>
    </row>
    <row r="45" spans="1:16">
      <c r="A45" t="s">
        <v>57</v>
      </c>
      <c r="B45" s="23">
        <v>505959</v>
      </c>
      <c r="C45" s="23">
        <v>104343</v>
      </c>
      <c r="D45" s="23">
        <v>610302</v>
      </c>
      <c r="E45" s="29">
        <f t="shared" si="0"/>
        <v>0.73336946294651817</v>
      </c>
      <c r="F45" s="23">
        <v>48191</v>
      </c>
      <c r="G45" s="23">
        <v>2701</v>
      </c>
      <c r="H45" s="23">
        <v>2563</v>
      </c>
      <c r="I45" s="23">
        <v>53455</v>
      </c>
      <c r="J45" s="29">
        <f t="shared" si="1"/>
        <v>6.4234206412245295E-2</v>
      </c>
      <c r="K45" s="23">
        <v>1030</v>
      </c>
      <c r="L45" s="23">
        <v>167402</v>
      </c>
      <c r="M45" s="23">
        <v>168432</v>
      </c>
      <c r="N45" s="29">
        <f t="shared" si="2"/>
        <v>0.20239633064123655</v>
      </c>
      <c r="O45" s="23">
        <f t="shared" si="3"/>
        <v>832189</v>
      </c>
      <c r="P45" s="25">
        <v>0</v>
      </c>
    </row>
    <row r="46" spans="1:16">
      <c r="A46" t="s">
        <v>58</v>
      </c>
      <c r="B46" s="23">
        <v>397373</v>
      </c>
      <c r="C46" s="23">
        <v>133799</v>
      </c>
      <c r="D46" s="23">
        <v>531172</v>
      </c>
      <c r="E46" s="29">
        <f t="shared" si="0"/>
        <v>0.57645858656016669</v>
      </c>
      <c r="F46" s="23">
        <v>73004</v>
      </c>
      <c r="G46" s="23">
        <v>5301</v>
      </c>
      <c r="H46" s="23">
        <v>16838</v>
      </c>
      <c r="I46" s="23">
        <v>95143</v>
      </c>
      <c r="J46" s="29">
        <f t="shared" si="1"/>
        <v>0.1032546883139434</v>
      </c>
      <c r="K46" s="23">
        <v>1828</v>
      </c>
      <c r="L46" s="23">
        <v>293297</v>
      </c>
      <c r="M46" s="23">
        <v>295125</v>
      </c>
      <c r="N46" s="29">
        <f t="shared" si="2"/>
        <v>0.3202867251258899</v>
      </c>
      <c r="O46" s="23">
        <f t="shared" si="3"/>
        <v>921440</v>
      </c>
      <c r="P46" s="23">
        <v>46157</v>
      </c>
    </row>
    <row r="47" spans="1:16">
      <c r="A47" t="s">
        <v>59</v>
      </c>
      <c r="B47" s="23">
        <v>329699</v>
      </c>
      <c r="C47" s="23">
        <v>56430</v>
      </c>
      <c r="D47" s="23">
        <v>386129</v>
      </c>
      <c r="E47" s="29">
        <f t="shared" si="0"/>
        <v>0.78540728882958488</v>
      </c>
      <c r="F47" s="23">
        <v>24800</v>
      </c>
      <c r="G47" s="25">
        <v>0</v>
      </c>
      <c r="H47" s="23">
        <v>500</v>
      </c>
      <c r="I47" s="23">
        <v>25300</v>
      </c>
      <c r="J47" s="29">
        <f t="shared" si="1"/>
        <v>5.146156959821329E-2</v>
      </c>
      <c r="K47" s="23">
        <v>200</v>
      </c>
      <c r="L47" s="23">
        <v>80000</v>
      </c>
      <c r="M47" s="23">
        <v>80200</v>
      </c>
      <c r="N47" s="29">
        <f t="shared" si="2"/>
        <v>0.16313114157220179</v>
      </c>
      <c r="O47" s="23">
        <f t="shared" si="3"/>
        <v>491629</v>
      </c>
      <c r="P47" s="25">
        <v>0</v>
      </c>
    </row>
    <row r="48" spans="1:16">
      <c r="A48" s="16" t="s">
        <v>60</v>
      </c>
      <c r="B48" s="23">
        <v>763270</v>
      </c>
      <c r="C48" s="23">
        <v>251690</v>
      </c>
      <c r="D48" s="23">
        <v>1014960</v>
      </c>
      <c r="E48" s="29">
        <f t="shared" si="0"/>
        <v>0.55326669159644715</v>
      </c>
      <c r="F48" s="23">
        <v>167929</v>
      </c>
      <c r="G48" s="23">
        <v>35519</v>
      </c>
      <c r="H48" s="23">
        <v>64748</v>
      </c>
      <c r="I48" s="23">
        <v>268196</v>
      </c>
      <c r="J48" s="29">
        <f t="shared" si="1"/>
        <v>0.14619680935150228</v>
      </c>
      <c r="K48" s="23">
        <v>6492</v>
      </c>
      <c r="L48" s="23">
        <v>544838</v>
      </c>
      <c r="M48" s="23">
        <v>551330</v>
      </c>
      <c r="N48" s="29">
        <f t="shared" si="2"/>
        <v>0.30053649905205054</v>
      </c>
      <c r="O48" s="23">
        <f t="shared" si="3"/>
        <v>1834486</v>
      </c>
      <c r="P48" s="23">
        <v>86172</v>
      </c>
    </row>
    <row r="49" spans="1:16">
      <c r="A49" t="s">
        <v>61</v>
      </c>
      <c r="B49" s="23">
        <v>283617</v>
      </c>
      <c r="C49" s="23">
        <v>117096</v>
      </c>
      <c r="D49" s="23">
        <v>400713</v>
      </c>
      <c r="E49" s="29">
        <f t="shared" si="0"/>
        <v>0.75088962636629553</v>
      </c>
      <c r="F49" s="23">
        <v>22543</v>
      </c>
      <c r="G49" s="23">
        <v>3840</v>
      </c>
      <c r="H49" s="25">
        <v>0</v>
      </c>
      <c r="I49" s="23">
        <v>26383</v>
      </c>
      <c r="J49" s="29">
        <f t="shared" si="1"/>
        <v>4.9438678087364213E-2</v>
      </c>
      <c r="K49" s="23">
        <v>171</v>
      </c>
      <c r="L49" s="23">
        <v>106384</v>
      </c>
      <c r="M49" s="23">
        <v>106555</v>
      </c>
      <c r="N49" s="29">
        <f t="shared" si="2"/>
        <v>0.19967169554634021</v>
      </c>
      <c r="O49" s="23">
        <f t="shared" si="3"/>
        <v>533651</v>
      </c>
      <c r="P49" s="25">
        <v>0</v>
      </c>
    </row>
    <row r="50" spans="1:16" s="9" customFormat="1">
      <c r="A50" s="107"/>
      <c r="B50" s="107"/>
      <c r="C50" s="107"/>
      <c r="D50" s="107"/>
      <c r="E50" s="121"/>
      <c r="F50" s="107"/>
      <c r="G50" s="107"/>
      <c r="H50" s="107"/>
      <c r="I50" s="107"/>
      <c r="J50" s="121"/>
      <c r="K50" s="107"/>
      <c r="L50" s="107"/>
      <c r="M50" s="107"/>
      <c r="N50" s="121"/>
      <c r="O50" s="118"/>
      <c r="P50" s="107"/>
    </row>
    <row r="51" spans="1:16">
      <c r="A51" s="1" t="s">
        <v>62</v>
      </c>
      <c r="O51" s="23"/>
    </row>
    <row r="52" spans="1:16">
      <c r="A52" t="s">
        <v>63</v>
      </c>
      <c r="B52" s="23">
        <v>755323</v>
      </c>
      <c r="C52" s="23">
        <v>255432</v>
      </c>
      <c r="D52" s="23">
        <v>1010755</v>
      </c>
      <c r="E52" s="29">
        <f t="shared" si="0"/>
        <v>0.7349406088033924</v>
      </c>
      <c r="F52" s="23">
        <v>83345</v>
      </c>
      <c r="G52" s="23">
        <v>17700</v>
      </c>
      <c r="H52" s="23">
        <v>17011</v>
      </c>
      <c r="I52" s="23">
        <v>118056</v>
      </c>
      <c r="J52" s="29">
        <f t="shared" si="1"/>
        <v>8.584092931807738E-2</v>
      </c>
      <c r="K52" s="23">
        <v>5813</v>
      </c>
      <c r="L52" s="23">
        <v>240664</v>
      </c>
      <c r="M52" s="23">
        <v>246477</v>
      </c>
      <c r="N52" s="29">
        <f t="shared" si="2"/>
        <v>0.17921846187853016</v>
      </c>
      <c r="O52" s="23">
        <f t="shared" si="3"/>
        <v>1375288</v>
      </c>
      <c r="P52" s="23">
        <v>17796</v>
      </c>
    </row>
    <row r="53" spans="1:16">
      <c r="A53" t="s">
        <v>64</v>
      </c>
      <c r="B53" s="23">
        <v>978736</v>
      </c>
      <c r="C53" s="23">
        <v>193302</v>
      </c>
      <c r="D53" s="23">
        <v>1172038</v>
      </c>
      <c r="E53" s="29">
        <f t="shared" si="0"/>
        <v>0.67118998928536044</v>
      </c>
      <c r="F53" s="23">
        <v>178729</v>
      </c>
      <c r="G53" s="23">
        <v>38785</v>
      </c>
      <c r="H53" s="23">
        <v>39355</v>
      </c>
      <c r="I53" s="23">
        <v>256869</v>
      </c>
      <c r="J53" s="29">
        <f t="shared" si="1"/>
        <v>0.1471009483973568</v>
      </c>
      <c r="K53" s="23">
        <v>14090</v>
      </c>
      <c r="L53" s="23">
        <v>303212</v>
      </c>
      <c r="M53" s="23">
        <v>317302</v>
      </c>
      <c r="N53" s="29">
        <f t="shared" si="2"/>
        <v>0.18170906231728276</v>
      </c>
      <c r="O53" s="23">
        <f t="shared" si="3"/>
        <v>1746209</v>
      </c>
      <c r="P53" s="25">
        <v>0</v>
      </c>
    </row>
    <row r="54" spans="1:16">
      <c r="A54" t="s">
        <v>65</v>
      </c>
      <c r="B54" s="23">
        <v>1003649</v>
      </c>
      <c r="C54" s="23">
        <v>341753</v>
      </c>
      <c r="D54" s="23">
        <v>1345402</v>
      </c>
      <c r="E54" s="29">
        <f t="shared" si="0"/>
        <v>0.81169333795870346</v>
      </c>
      <c r="F54" s="23">
        <v>184012</v>
      </c>
      <c r="G54" s="23">
        <v>15364</v>
      </c>
      <c r="H54" s="23">
        <v>7823</v>
      </c>
      <c r="I54" s="23">
        <v>207199</v>
      </c>
      <c r="J54" s="29">
        <f t="shared" si="1"/>
        <v>0.12500505271413703</v>
      </c>
      <c r="K54" s="23">
        <v>3688</v>
      </c>
      <c r="L54" s="23">
        <v>101236</v>
      </c>
      <c r="M54" s="23">
        <v>104924</v>
      </c>
      <c r="N54" s="29">
        <f t="shared" si="2"/>
        <v>6.3301609327159475E-2</v>
      </c>
      <c r="O54" s="23">
        <f t="shared" si="3"/>
        <v>1657525</v>
      </c>
      <c r="P54" s="23">
        <v>20012</v>
      </c>
    </row>
    <row r="55" spans="1:16">
      <c r="A55" t="s">
        <v>66</v>
      </c>
      <c r="B55" s="23">
        <v>523952</v>
      </c>
      <c r="C55" s="23">
        <v>176991</v>
      </c>
      <c r="D55" s="23">
        <v>700943</v>
      </c>
      <c r="E55" s="29">
        <f t="shared" si="0"/>
        <v>0.74790627897572259</v>
      </c>
      <c r="F55" s="23">
        <v>74103</v>
      </c>
      <c r="G55" s="23">
        <v>2405</v>
      </c>
      <c r="H55" s="23">
        <v>20618</v>
      </c>
      <c r="I55" s="23">
        <v>97126</v>
      </c>
      <c r="J55" s="29">
        <f t="shared" si="1"/>
        <v>0.10363345557598268</v>
      </c>
      <c r="K55" s="23">
        <v>1841</v>
      </c>
      <c r="L55" s="23">
        <v>137297</v>
      </c>
      <c r="M55" s="23">
        <v>139138</v>
      </c>
      <c r="N55" s="29">
        <f t="shared" si="2"/>
        <v>0.14846026544829477</v>
      </c>
      <c r="O55" s="23">
        <f t="shared" si="3"/>
        <v>937207</v>
      </c>
      <c r="P55" s="25">
        <v>0</v>
      </c>
    </row>
    <row r="56" spans="1:16" s="9" customFormat="1">
      <c r="A56" s="107"/>
      <c r="B56" s="118"/>
      <c r="C56" s="118"/>
      <c r="D56" s="118"/>
      <c r="E56" s="121"/>
      <c r="F56" s="118"/>
      <c r="G56" s="118"/>
      <c r="H56" s="118"/>
      <c r="I56" s="118"/>
      <c r="J56" s="121"/>
      <c r="K56" s="118"/>
      <c r="L56" s="118"/>
      <c r="M56" s="118"/>
      <c r="N56" s="121"/>
      <c r="O56" s="118"/>
      <c r="P56" s="119"/>
    </row>
    <row r="57" spans="1:16">
      <c r="A57" s="1" t="s">
        <v>67</v>
      </c>
      <c r="B57" s="23"/>
      <c r="C57" s="23"/>
      <c r="D57" s="23"/>
      <c r="F57" s="23"/>
      <c r="G57" s="23"/>
      <c r="H57" s="23"/>
      <c r="I57" s="23"/>
      <c r="K57" s="23"/>
      <c r="L57" s="23"/>
      <c r="M57" s="23"/>
      <c r="O57" s="23"/>
      <c r="P57" s="25"/>
    </row>
    <row r="58" spans="1:16">
      <c r="A58" t="s">
        <v>68</v>
      </c>
      <c r="B58" s="23">
        <v>1608567</v>
      </c>
      <c r="C58" s="23">
        <v>650941</v>
      </c>
      <c r="D58" s="23">
        <v>2259508</v>
      </c>
      <c r="E58" s="29">
        <f t="shared" si="0"/>
        <v>0.77593154381499407</v>
      </c>
      <c r="F58" s="23">
        <v>168336</v>
      </c>
      <c r="G58" s="23">
        <v>25028</v>
      </c>
      <c r="H58" s="23">
        <v>37449</v>
      </c>
      <c r="I58" s="23">
        <v>230813</v>
      </c>
      <c r="J58" s="29">
        <f t="shared" si="1"/>
        <v>7.9262869360307742E-2</v>
      </c>
      <c r="K58" s="23">
        <v>5952</v>
      </c>
      <c r="L58" s="23">
        <v>415721</v>
      </c>
      <c r="M58" s="23">
        <v>421673</v>
      </c>
      <c r="N58" s="29">
        <f t="shared" si="2"/>
        <v>0.14480558682469813</v>
      </c>
      <c r="O58" s="23">
        <f t="shared" si="3"/>
        <v>2911994</v>
      </c>
      <c r="P58" s="25">
        <v>0</v>
      </c>
    </row>
    <row r="59" spans="1:16">
      <c r="A59" t="s">
        <v>69</v>
      </c>
      <c r="B59" s="23">
        <v>2736727</v>
      </c>
      <c r="C59" s="23">
        <v>845371</v>
      </c>
      <c r="D59" s="23">
        <v>3582098</v>
      </c>
      <c r="E59" s="29">
        <f t="shared" si="0"/>
        <v>0.69315160951128152</v>
      </c>
      <c r="F59" s="23">
        <v>400769</v>
      </c>
      <c r="G59" s="23">
        <v>22692</v>
      </c>
      <c r="H59" s="23">
        <v>140323</v>
      </c>
      <c r="I59" s="23">
        <v>563784</v>
      </c>
      <c r="J59" s="29">
        <f t="shared" si="1"/>
        <v>0.10909466659390903</v>
      </c>
      <c r="K59" s="23">
        <v>28925</v>
      </c>
      <c r="L59" s="23">
        <v>993035</v>
      </c>
      <c r="M59" s="23">
        <v>1021960</v>
      </c>
      <c r="N59" s="29">
        <f t="shared" si="2"/>
        <v>0.19775372389480947</v>
      </c>
      <c r="O59" s="23">
        <f t="shared" si="3"/>
        <v>5167842</v>
      </c>
      <c r="P59" s="25">
        <v>0</v>
      </c>
    </row>
    <row r="60" spans="1:16">
      <c r="A60" t="s">
        <v>70</v>
      </c>
      <c r="B60" s="23">
        <v>1677465</v>
      </c>
      <c r="C60" s="23">
        <v>534403</v>
      </c>
      <c r="D60" s="23">
        <v>2211868</v>
      </c>
      <c r="E60" s="29">
        <f t="shared" si="0"/>
        <v>0.77956515149913119</v>
      </c>
      <c r="F60" s="23">
        <v>183473</v>
      </c>
      <c r="G60" s="23">
        <v>0</v>
      </c>
      <c r="H60" s="23">
        <v>0</v>
      </c>
      <c r="I60" s="23">
        <v>183473</v>
      </c>
      <c r="J60" s="29">
        <f t="shared" si="1"/>
        <v>6.4664418057949258E-2</v>
      </c>
      <c r="K60" s="23">
        <v>11108</v>
      </c>
      <c r="L60" s="23">
        <v>430861</v>
      </c>
      <c r="M60" s="23">
        <v>441969</v>
      </c>
      <c r="N60" s="29">
        <f t="shared" si="2"/>
        <v>0.15577043044291952</v>
      </c>
      <c r="O60" s="23">
        <f t="shared" si="3"/>
        <v>2837310</v>
      </c>
      <c r="P60" s="25">
        <v>0</v>
      </c>
    </row>
    <row r="61" spans="1:16">
      <c r="A61" t="s">
        <v>71</v>
      </c>
      <c r="B61" s="23">
        <v>1858870</v>
      </c>
      <c r="C61" s="23">
        <v>612787</v>
      </c>
      <c r="D61" s="23">
        <v>2471657</v>
      </c>
      <c r="E61" s="29">
        <f t="shared" si="0"/>
        <v>0.62799881192153906</v>
      </c>
      <c r="F61" s="23">
        <v>381445</v>
      </c>
      <c r="G61" s="23">
        <v>30344</v>
      </c>
      <c r="H61" s="23">
        <v>57910</v>
      </c>
      <c r="I61" s="23">
        <v>469699</v>
      </c>
      <c r="J61" s="29">
        <f t="shared" si="1"/>
        <v>0.11934116018554961</v>
      </c>
      <c r="K61" s="23">
        <v>14274</v>
      </c>
      <c r="L61" s="23">
        <v>980137</v>
      </c>
      <c r="M61" s="23">
        <v>994411</v>
      </c>
      <c r="N61" s="29">
        <f t="shared" si="2"/>
        <v>0.25266002789291137</v>
      </c>
      <c r="O61" s="23">
        <f t="shared" si="3"/>
        <v>3935767</v>
      </c>
      <c r="P61" s="25">
        <v>0</v>
      </c>
    </row>
    <row r="62" spans="1:16">
      <c r="A62" t="s">
        <v>72</v>
      </c>
      <c r="B62" s="23">
        <v>1935817</v>
      </c>
      <c r="C62" s="23">
        <v>700687</v>
      </c>
      <c r="D62" s="23">
        <v>2636504</v>
      </c>
      <c r="E62" s="29">
        <f t="shared" si="0"/>
        <v>0.68130855491224918</v>
      </c>
      <c r="F62" s="23">
        <v>301058</v>
      </c>
      <c r="G62" s="23">
        <v>5685</v>
      </c>
      <c r="H62" s="23">
        <v>105693</v>
      </c>
      <c r="I62" s="23">
        <v>412436</v>
      </c>
      <c r="J62" s="29">
        <f t="shared" si="1"/>
        <v>0.10657908167550226</v>
      </c>
      <c r="K62" s="23">
        <v>9646</v>
      </c>
      <c r="L62" s="23">
        <v>811179</v>
      </c>
      <c r="M62" s="23">
        <v>820825</v>
      </c>
      <c r="N62" s="29">
        <f t="shared" si="2"/>
        <v>0.21211236341224854</v>
      </c>
      <c r="O62" s="23">
        <f t="shared" si="3"/>
        <v>3869765</v>
      </c>
      <c r="P62" s="25">
        <v>0</v>
      </c>
    </row>
    <row r="63" spans="1:16" s="9" customFormat="1">
      <c r="A63" s="120"/>
      <c r="B63" s="120"/>
      <c r="C63" s="120"/>
      <c r="D63" s="120"/>
      <c r="E63" s="121"/>
      <c r="F63" s="120"/>
      <c r="G63" s="120"/>
      <c r="H63" s="120"/>
      <c r="I63" s="120"/>
      <c r="J63" s="121"/>
      <c r="K63" s="120"/>
      <c r="L63" s="120"/>
      <c r="M63" s="120"/>
      <c r="N63" s="121"/>
      <c r="O63" s="118"/>
      <c r="P63" s="120"/>
    </row>
    <row r="64" spans="1:16">
      <c r="A64" s="1" t="s">
        <v>73</v>
      </c>
      <c r="O64" s="23"/>
    </row>
    <row r="65" spans="1:20">
      <c r="A65" t="s">
        <v>74</v>
      </c>
      <c r="B65" s="23">
        <v>53767</v>
      </c>
      <c r="C65" s="23">
        <v>18966</v>
      </c>
      <c r="D65" s="23">
        <v>72733</v>
      </c>
      <c r="E65" s="29">
        <f t="shared" si="0"/>
        <v>0.75582458692715371</v>
      </c>
      <c r="F65" s="23">
        <v>6734</v>
      </c>
      <c r="G65" s="25">
        <v>0</v>
      </c>
      <c r="H65" s="25">
        <v>0</v>
      </c>
      <c r="I65" s="23">
        <v>6734</v>
      </c>
      <c r="J65" s="29">
        <f t="shared" si="1"/>
        <v>6.9978177283591389E-2</v>
      </c>
      <c r="K65" s="25">
        <v>0</v>
      </c>
      <c r="L65" s="23">
        <v>16763</v>
      </c>
      <c r="M65" s="23">
        <v>16763</v>
      </c>
      <c r="N65" s="29">
        <f t="shared" si="2"/>
        <v>0.17419723578925492</v>
      </c>
      <c r="O65" s="23">
        <f t="shared" si="3"/>
        <v>96230</v>
      </c>
      <c r="P65" s="25">
        <v>0</v>
      </c>
    </row>
    <row r="66" spans="1:20">
      <c r="A66" t="s">
        <v>92</v>
      </c>
      <c r="B66" s="23">
        <v>149220</v>
      </c>
      <c r="C66" s="23">
        <v>56253</v>
      </c>
      <c r="D66" s="23">
        <v>205473</v>
      </c>
      <c r="E66" s="29">
        <f t="shared" si="0"/>
        <v>0.79162043458159959</v>
      </c>
      <c r="F66" s="23">
        <v>4778</v>
      </c>
      <c r="G66" s="23">
        <v>200</v>
      </c>
      <c r="H66" s="25">
        <v>0</v>
      </c>
      <c r="I66" s="23">
        <v>4978</v>
      </c>
      <c r="J66" s="29">
        <f t="shared" si="1"/>
        <v>1.9178609955308984E-2</v>
      </c>
      <c r="K66" s="25">
        <v>0</v>
      </c>
      <c r="L66" s="23">
        <v>49109</v>
      </c>
      <c r="M66" s="23">
        <v>49109</v>
      </c>
      <c r="N66" s="29">
        <f t="shared" si="2"/>
        <v>0.18920095546309137</v>
      </c>
      <c r="O66" s="23">
        <f t="shared" si="3"/>
        <v>259560</v>
      </c>
      <c r="P66" s="25">
        <v>0</v>
      </c>
    </row>
    <row r="67" spans="1:20">
      <c r="A67" s="107"/>
      <c r="B67" s="107"/>
      <c r="C67" s="107"/>
      <c r="D67" s="107"/>
      <c r="E67" s="121"/>
      <c r="F67" s="107"/>
      <c r="G67" s="107"/>
      <c r="H67" s="107"/>
      <c r="I67" s="107"/>
      <c r="J67" s="121"/>
      <c r="K67" s="107"/>
      <c r="L67" s="107"/>
      <c r="M67" s="107"/>
      <c r="N67" s="121"/>
      <c r="O67" s="118"/>
      <c r="P67" s="107"/>
    </row>
    <row r="68" spans="1:20" s="1" customFormat="1">
      <c r="A68" s="1" t="s">
        <v>76</v>
      </c>
      <c r="B68" s="26">
        <f>SUM(B5:B67)</f>
        <v>23402686</v>
      </c>
      <c r="C68" s="26">
        <f>SUM(C5:C67)</f>
        <v>7848457</v>
      </c>
      <c r="D68" s="26">
        <f>SUM(D5:D67)</f>
        <v>31251143</v>
      </c>
      <c r="E68" s="33">
        <f t="shared" si="0"/>
        <v>0.68994218319350387</v>
      </c>
      <c r="F68" s="26">
        <f>SUM(F5:F67)</f>
        <v>3445517</v>
      </c>
      <c r="G68" s="34">
        <f>SUM(G5:G67)</f>
        <v>313291</v>
      </c>
      <c r="H68" s="26">
        <f>SUM(H5:H67)</f>
        <v>729165</v>
      </c>
      <c r="I68" s="26">
        <f>SUM(I5:I67)</f>
        <v>4487973</v>
      </c>
      <c r="J68" s="33">
        <f t="shared" si="1"/>
        <v>9.9082516429351064E-2</v>
      </c>
      <c r="K68" s="26">
        <f>SUM(K5:K67)</f>
        <v>237865</v>
      </c>
      <c r="L68" s="26">
        <f>SUM(L5:L67)</f>
        <v>9318326</v>
      </c>
      <c r="M68" s="26">
        <f>SUM(M5:M67)</f>
        <v>9556191</v>
      </c>
      <c r="N68" s="33">
        <f t="shared" si="2"/>
        <v>0.21097530037714504</v>
      </c>
      <c r="O68" s="26">
        <f t="shared" si="3"/>
        <v>45295307</v>
      </c>
      <c r="P68" s="26">
        <f>SUM(P5:P67)</f>
        <v>1610220</v>
      </c>
      <c r="R68"/>
      <c r="S68"/>
      <c r="T68"/>
    </row>
  </sheetData>
  <mergeCells count="3">
    <mergeCell ref="B1:D1"/>
    <mergeCell ref="F1:H1"/>
    <mergeCell ref="K1:M1"/>
  </mergeCells>
  <phoneticPr fontId="5" type="noConversion"/>
  <printOptions gridLines="1"/>
  <pageMargins left="0.5" right="0.5" top="1" bottom="1" header="0.5" footer="0.5"/>
  <pageSetup scale="60" orientation="landscape" r:id="rId1"/>
  <headerFooter alignWithMargins="0">
    <oddHeader>&amp;C&amp;"Arial,Bold"&amp;11Public Library System Expenditures FY09</oddHeader>
    <oddFooter>&amp;L&amp;9Mississippi Public Library Statistics, FY09, Public Library Expenditures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D68"/>
  <sheetViews>
    <sheetView tabSelected="1" workbookViewId="0">
      <pane xSplit="1" topLeftCell="M1" activePane="topRight" state="frozen"/>
      <selection pane="topRight" activeCell="X57" sqref="X57"/>
    </sheetView>
  </sheetViews>
  <sheetFormatPr defaultRowHeight="12.75"/>
  <cols>
    <col min="1" max="1" width="26.5703125" customWidth="1"/>
    <col min="2" max="10" width="9.140625" style="12"/>
    <col min="11" max="11" width="10" style="12" customWidth="1"/>
    <col min="12" max="14" width="9.140625" style="12"/>
    <col min="15" max="15" width="9.140625" style="39"/>
    <col min="16" max="16" width="9.140625" style="12"/>
    <col min="17" max="17" width="11.42578125" style="12" customWidth="1"/>
    <col min="18" max="18" width="11.140625" style="12" customWidth="1"/>
    <col min="19" max="19" width="11.42578125" style="12" customWidth="1"/>
    <col min="20" max="20" width="10.85546875" style="39" customWidth="1"/>
    <col min="21" max="21" width="9.140625" hidden="1" customWidth="1"/>
  </cols>
  <sheetData>
    <row r="1" spans="1:30" s="1" customFormat="1">
      <c r="B1" s="195" t="s">
        <v>108</v>
      </c>
      <c r="C1" s="195"/>
      <c r="D1" s="195"/>
      <c r="E1" s="195"/>
      <c r="F1" s="195" t="s">
        <v>109</v>
      </c>
      <c r="G1" s="195"/>
      <c r="H1" s="195"/>
      <c r="I1" s="195"/>
      <c r="J1" s="195" t="s">
        <v>110</v>
      </c>
      <c r="K1" s="195"/>
      <c r="L1" s="195"/>
      <c r="M1" s="28"/>
      <c r="N1" s="28"/>
      <c r="O1" s="35"/>
      <c r="P1" s="28"/>
      <c r="Q1" s="28"/>
      <c r="R1" s="28"/>
      <c r="S1" s="28"/>
      <c r="T1" s="35"/>
    </row>
    <row r="2" spans="1:30" s="32" customFormat="1" ht="24" customHeight="1">
      <c r="A2" s="36" t="s">
        <v>0</v>
      </c>
      <c r="B2" s="37" t="s">
        <v>111</v>
      </c>
      <c r="C2" s="37" t="s">
        <v>112</v>
      </c>
      <c r="D2" s="37" t="s">
        <v>113</v>
      </c>
      <c r="E2" s="37" t="s">
        <v>114</v>
      </c>
      <c r="F2" s="37" t="s">
        <v>115</v>
      </c>
      <c r="G2" s="37" t="s">
        <v>116</v>
      </c>
      <c r="H2" s="37" t="s">
        <v>7</v>
      </c>
      <c r="I2" s="37" t="s">
        <v>8</v>
      </c>
      <c r="J2" s="37" t="s">
        <v>117</v>
      </c>
      <c r="K2" s="37" t="s">
        <v>102</v>
      </c>
      <c r="L2" s="37" t="s">
        <v>8</v>
      </c>
      <c r="M2" s="37" t="s">
        <v>118</v>
      </c>
      <c r="N2" s="37" t="s">
        <v>119</v>
      </c>
      <c r="O2" s="38" t="s">
        <v>120</v>
      </c>
      <c r="P2" s="37" t="s">
        <v>121</v>
      </c>
      <c r="Q2" s="37" t="s">
        <v>122</v>
      </c>
      <c r="R2" s="37" t="s">
        <v>123</v>
      </c>
      <c r="S2" s="37" t="s">
        <v>124</v>
      </c>
      <c r="T2" s="38" t="s">
        <v>125</v>
      </c>
      <c r="W2" s="1"/>
      <c r="X2" s="1"/>
      <c r="Y2" s="1"/>
      <c r="Z2" s="1"/>
      <c r="AA2" s="1"/>
      <c r="AB2" s="1"/>
      <c r="AC2" s="1"/>
      <c r="AD2" s="1"/>
    </row>
    <row r="3" spans="1:30" s="9" customForma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22"/>
      <c r="P3" s="108"/>
      <c r="Q3" s="108"/>
      <c r="R3" s="108"/>
      <c r="S3" s="108"/>
      <c r="T3" s="122"/>
      <c r="U3" s="107"/>
    </row>
    <row r="4" spans="1:30">
      <c r="A4" s="1" t="s">
        <v>106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5"/>
      <c r="P4" s="28"/>
      <c r="Q4" s="28"/>
      <c r="R4" s="28"/>
      <c r="S4" s="28"/>
    </row>
    <row r="5" spans="1:30">
      <c r="A5" t="s">
        <v>14</v>
      </c>
      <c r="B5" s="12">
        <v>23930</v>
      </c>
      <c r="C5" s="13">
        <v>0</v>
      </c>
      <c r="D5" s="13">
        <v>287</v>
      </c>
      <c r="E5" s="13">
        <v>630</v>
      </c>
      <c r="F5" s="13">
        <v>0</v>
      </c>
      <c r="G5" s="13">
        <v>50</v>
      </c>
      <c r="H5" s="13">
        <v>0</v>
      </c>
      <c r="I5" s="13">
        <v>50</v>
      </c>
      <c r="J5" s="13">
        <v>33</v>
      </c>
      <c r="K5" s="13">
        <v>0</v>
      </c>
      <c r="L5" s="13">
        <v>33</v>
      </c>
      <c r="M5" s="13">
        <v>0</v>
      </c>
      <c r="N5" s="12">
        <v>24930</v>
      </c>
      <c r="O5" s="39">
        <f>(N5/U5)</f>
        <v>3.0717102020699851</v>
      </c>
      <c r="P5" s="13">
        <v>863</v>
      </c>
      <c r="Q5" s="12">
        <v>5079</v>
      </c>
      <c r="R5" s="12">
        <v>1110</v>
      </c>
      <c r="S5" s="12">
        <v>11821</v>
      </c>
      <c r="T5" s="39">
        <f>(S5/U5)</f>
        <v>1.4565056678166584</v>
      </c>
      <c r="U5" s="12">
        <v>8116</v>
      </c>
    </row>
    <row r="6" spans="1:30">
      <c r="A6" t="s">
        <v>16</v>
      </c>
      <c r="B6" s="12">
        <v>24653</v>
      </c>
      <c r="C6" s="13">
        <v>0</v>
      </c>
      <c r="D6" s="13">
        <v>791</v>
      </c>
      <c r="E6" s="13">
        <v>632</v>
      </c>
      <c r="F6" s="13">
        <v>0</v>
      </c>
      <c r="G6" s="13">
        <v>50</v>
      </c>
      <c r="H6" s="13">
        <v>0</v>
      </c>
      <c r="I6" s="13">
        <v>50</v>
      </c>
      <c r="J6" s="13">
        <v>48</v>
      </c>
      <c r="K6" s="13">
        <v>0</v>
      </c>
      <c r="L6" s="13">
        <v>48</v>
      </c>
      <c r="M6" s="13">
        <v>0</v>
      </c>
      <c r="N6" s="12">
        <v>26174</v>
      </c>
      <c r="O6" s="39">
        <f t="shared" ref="O6:O68" si="0">(N6/U6)</f>
        <v>2.5247419697115849</v>
      </c>
      <c r="P6" s="12">
        <v>1379</v>
      </c>
      <c r="Q6" s="12">
        <v>3667</v>
      </c>
      <c r="R6" s="12">
        <v>5859</v>
      </c>
      <c r="S6" s="12">
        <v>29090</v>
      </c>
      <c r="T6" s="39">
        <f t="shared" ref="T6:T68" si="1">(S6/U6)</f>
        <v>2.8060190990643386</v>
      </c>
      <c r="U6" s="12">
        <v>10367</v>
      </c>
    </row>
    <row r="7" spans="1:30">
      <c r="A7" t="s">
        <v>17</v>
      </c>
      <c r="B7" s="12">
        <v>19545</v>
      </c>
      <c r="C7" s="13">
        <v>0</v>
      </c>
      <c r="D7" s="13">
        <v>695</v>
      </c>
      <c r="E7" s="12">
        <v>2437</v>
      </c>
      <c r="F7" s="13">
        <v>0</v>
      </c>
      <c r="G7" s="13">
        <v>50</v>
      </c>
      <c r="H7" s="13">
        <v>0</v>
      </c>
      <c r="I7" s="13">
        <v>50</v>
      </c>
      <c r="J7" s="13">
        <v>60</v>
      </c>
      <c r="K7" s="13">
        <v>0</v>
      </c>
      <c r="L7" s="13">
        <v>60</v>
      </c>
      <c r="M7" s="13">
        <v>215</v>
      </c>
      <c r="N7" s="12">
        <v>23002</v>
      </c>
      <c r="O7" s="39">
        <f t="shared" si="0"/>
        <v>2.1203908554572273</v>
      </c>
      <c r="P7" s="12">
        <v>1248</v>
      </c>
      <c r="Q7" s="12">
        <v>1019</v>
      </c>
      <c r="R7" s="12">
        <v>5863</v>
      </c>
      <c r="S7" s="12">
        <v>26012</v>
      </c>
      <c r="T7" s="39">
        <f t="shared" si="1"/>
        <v>2.3978613569321534</v>
      </c>
      <c r="U7" s="12">
        <v>10848</v>
      </c>
    </row>
    <row r="8" spans="1:30">
      <c r="A8" t="s">
        <v>19</v>
      </c>
      <c r="B8" s="12">
        <v>41054</v>
      </c>
      <c r="C8" s="13">
        <v>0</v>
      </c>
      <c r="D8" s="12">
        <v>2278</v>
      </c>
      <c r="E8" s="12">
        <v>2599</v>
      </c>
      <c r="F8" s="13">
        <v>0</v>
      </c>
      <c r="G8" s="13">
        <v>50</v>
      </c>
      <c r="H8" s="13">
        <v>3</v>
      </c>
      <c r="I8" s="13">
        <v>53</v>
      </c>
      <c r="J8" s="13">
        <v>82</v>
      </c>
      <c r="K8" s="13">
        <v>0</v>
      </c>
      <c r="L8" s="13">
        <v>82</v>
      </c>
      <c r="M8" s="13">
        <v>518</v>
      </c>
      <c r="N8" s="12">
        <v>46584</v>
      </c>
      <c r="O8" s="39">
        <f t="shared" si="0"/>
        <v>4.6173059768064224</v>
      </c>
      <c r="P8" s="12">
        <v>1453</v>
      </c>
      <c r="Q8" s="13">
        <v>517</v>
      </c>
      <c r="R8" s="12">
        <v>2091</v>
      </c>
      <c r="S8" s="12">
        <v>17258</v>
      </c>
      <c r="T8" s="39">
        <f t="shared" si="1"/>
        <v>1.7105758747150361</v>
      </c>
      <c r="U8" s="12">
        <v>10089</v>
      </c>
    </row>
    <row r="9" spans="1:30">
      <c r="A9" t="s">
        <v>20</v>
      </c>
      <c r="B9" s="12">
        <v>14023</v>
      </c>
      <c r="C9" s="13">
        <v>0</v>
      </c>
      <c r="D9" s="13">
        <v>242</v>
      </c>
      <c r="E9" s="13">
        <v>0</v>
      </c>
      <c r="F9" s="13">
        <v>0</v>
      </c>
      <c r="G9" s="13">
        <v>50</v>
      </c>
      <c r="H9" s="13">
        <v>0</v>
      </c>
      <c r="I9" s="13">
        <v>50</v>
      </c>
      <c r="J9" s="13">
        <v>13</v>
      </c>
      <c r="K9" s="13">
        <v>0</v>
      </c>
      <c r="L9" s="13">
        <v>13</v>
      </c>
      <c r="M9" s="13">
        <v>0</v>
      </c>
      <c r="N9" s="12">
        <v>14328</v>
      </c>
      <c r="O9" s="39">
        <f t="shared" si="0"/>
        <v>1.6423658872077029</v>
      </c>
      <c r="P9" s="13">
        <v>487</v>
      </c>
      <c r="Q9" s="13">
        <v>510</v>
      </c>
      <c r="R9" s="13">
        <v>902</v>
      </c>
      <c r="S9" s="12">
        <v>8742</v>
      </c>
      <c r="T9" s="39">
        <f t="shared" si="1"/>
        <v>1.0020632737276478</v>
      </c>
      <c r="U9" s="12">
        <v>8724</v>
      </c>
    </row>
    <row r="10" spans="1:30">
      <c r="A10" t="s">
        <v>21</v>
      </c>
      <c r="B10" s="12">
        <v>22414</v>
      </c>
      <c r="C10" s="13">
        <v>0</v>
      </c>
      <c r="D10" s="13">
        <v>505</v>
      </c>
      <c r="E10" s="13">
        <v>678</v>
      </c>
      <c r="F10" s="13">
        <v>0</v>
      </c>
      <c r="G10" s="13">
        <v>50</v>
      </c>
      <c r="H10" s="13">
        <v>0</v>
      </c>
      <c r="I10" s="13">
        <v>50</v>
      </c>
      <c r="J10" s="13">
        <v>2</v>
      </c>
      <c r="K10" s="13">
        <v>0</v>
      </c>
      <c r="L10" s="13">
        <v>2</v>
      </c>
      <c r="M10" s="13">
        <v>143</v>
      </c>
      <c r="N10" s="12">
        <v>23792</v>
      </c>
      <c r="O10" s="39">
        <f t="shared" si="0"/>
        <v>2.0114981400067635</v>
      </c>
      <c r="P10" s="12">
        <v>1836</v>
      </c>
      <c r="Q10" s="12">
        <v>1122</v>
      </c>
      <c r="R10" s="12">
        <v>4210</v>
      </c>
      <c r="S10" s="12">
        <v>9302</v>
      </c>
      <c r="T10" s="39">
        <f t="shared" si="1"/>
        <v>0.78643895840378764</v>
      </c>
      <c r="U10" s="12">
        <v>11828</v>
      </c>
    </row>
    <row r="11" spans="1:30">
      <c r="A11" t="s">
        <v>23</v>
      </c>
      <c r="B11" s="12">
        <v>25427</v>
      </c>
      <c r="C11" s="13">
        <v>0</v>
      </c>
      <c r="D11" s="13">
        <v>154</v>
      </c>
      <c r="E11" s="13">
        <v>794</v>
      </c>
      <c r="F11" s="13">
        <v>1</v>
      </c>
      <c r="G11" s="13">
        <v>50</v>
      </c>
      <c r="H11" s="13">
        <v>0</v>
      </c>
      <c r="I11" s="13">
        <v>51</v>
      </c>
      <c r="J11" s="13">
        <v>40</v>
      </c>
      <c r="K11" s="13">
        <v>1</v>
      </c>
      <c r="L11" s="13">
        <v>41</v>
      </c>
      <c r="M11">
        <v>24</v>
      </c>
      <c r="N11" s="12">
        <v>26443</v>
      </c>
      <c r="O11" s="39">
        <f t="shared" si="0"/>
        <v>3.6655115054061547</v>
      </c>
      <c r="P11" s="12">
        <v>2628</v>
      </c>
      <c r="Q11" s="12">
        <v>1763</v>
      </c>
      <c r="R11" s="12">
        <v>5012</v>
      </c>
      <c r="S11" s="12">
        <v>23884</v>
      </c>
      <c r="T11" s="39">
        <f t="shared" si="1"/>
        <v>3.3107845855281397</v>
      </c>
      <c r="U11" s="12">
        <v>7214</v>
      </c>
    </row>
    <row r="12" spans="1:30">
      <c r="A12" t="s">
        <v>25</v>
      </c>
      <c r="B12" s="12">
        <v>15127</v>
      </c>
      <c r="C12" s="13">
        <v>0</v>
      </c>
      <c r="D12" s="13">
        <v>23</v>
      </c>
      <c r="E12" s="13">
        <v>26</v>
      </c>
      <c r="F12" s="13">
        <v>0</v>
      </c>
      <c r="G12" s="13">
        <v>50</v>
      </c>
      <c r="H12" s="13">
        <v>4</v>
      </c>
      <c r="I12" s="13">
        <v>54</v>
      </c>
      <c r="J12" s="13">
        <v>0</v>
      </c>
      <c r="K12" s="13">
        <v>0</v>
      </c>
      <c r="L12" s="13">
        <v>0</v>
      </c>
      <c r="M12" s="13">
        <v>0</v>
      </c>
      <c r="N12" s="12">
        <v>15230</v>
      </c>
      <c r="O12" s="39">
        <f t="shared" si="0"/>
        <v>1.1691103093574884</v>
      </c>
      <c r="P12" s="13">
        <v>689</v>
      </c>
      <c r="Q12" s="13">
        <v>106</v>
      </c>
      <c r="R12" s="12">
        <v>3635</v>
      </c>
      <c r="S12" s="12">
        <v>10390</v>
      </c>
      <c r="T12" s="39">
        <f t="shared" si="1"/>
        <v>0.79757426882628391</v>
      </c>
      <c r="U12" s="12">
        <v>13027</v>
      </c>
    </row>
    <row r="13" spans="1:30">
      <c r="A13" t="s">
        <v>26</v>
      </c>
      <c r="B13" s="12">
        <v>19558</v>
      </c>
      <c r="C13" s="13">
        <v>3</v>
      </c>
      <c r="D13" s="13">
        <v>496</v>
      </c>
      <c r="E13" s="12">
        <v>1259</v>
      </c>
      <c r="F13" s="13">
        <v>1</v>
      </c>
      <c r="G13" s="13">
        <v>50</v>
      </c>
      <c r="H13" s="13">
        <v>0</v>
      </c>
      <c r="I13" s="13">
        <v>51</v>
      </c>
      <c r="J13" s="13">
        <v>65</v>
      </c>
      <c r="K13" s="13">
        <v>0</v>
      </c>
      <c r="L13" s="13">
        <v>65</v>
      </c>
      <c r="M13" s="13">
        <v>49</v>
      </c>
      <c r="N13" s="12">
        <v>21481</v>
      </c>
      <c r="O13" s="39">
        <f t="shared" si="0"/>
        <v>1.5742762916819348</v>
      </c>
      <c r="P13" s="12">
        <v>1434</v>
      </c>
      <c r="Q13" s="12">
        <v>1573</v>
      </c>
      <c r="R13" s="12">
        <v>2970</v>
      </c>
      <c r="S13" s="12">
        <v>13545</v>
      </c>
      <c r="T13" s="39">
        <f t="shared" si="1"/>
        <v>0.99267130817149141</v>
      </c>
      <c r="U13" s="12">
        <v>13645</v>
      </c>
    </row>
    <row r="14" spans="1:30" s="9" customFormat="1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22"/>
      <c r="P14" s="108"/>
      <c r="Q14" s="108"/>
      <c r="R14" s="108"/>
      <c r="S14" s="108"/>
      <c r="T14" s="122"/>
      <c r="U14" s="108"/>
    </row>
    <row r="15" spans="1:30">
      <c r="A15" s="1" t="s">
        <v>27</v>
      </c>
      <c r="U15" s="12"/>
    </row>
    <row r="16" spans="1:30">
      <c r="A16" t="s">
        <v>28</v>
      </c>
      <c r="B16" s="12">
        <v>78773</v>
      </c>
      <c r="C16" s="13">
        <v>0</v>
      </c>
      <c r="D16" s="12">
        <v>2398</v>
      </c>
      <c r="E16" s="12">
        <v>3154</v>
      </c>
      <c r="F16" s="13">
        <v>2</v>
      </c>
      <c r="G16" s="13">
        <v>50</v>
      </c>
      <c r="H16" s="13">
        <v>0</v>
      </c>
      <c r="I16" s="13">
        <v>52</v>
      </c>
      <c r="J16" s="13">
        <v>111</v>
      </c>
      <c r="K16" s="13">
        <v>0</v>
      </c>
      <c r="L16" s="13">
        <v>111</v>
      </c>
      <c r="M16" s="13">
        <v>3</v>
      </c>
      <c r="N16" s="12">
        <v>84491</v>
      </c>
      <c r="O16" s="39">
        <f t="shared" si="0"/>
        <v>2.2715687592418337</v>
      </c>
      <c r="P16" s="12">
        <v>3483</v>
      </c>
      <c r="Q16" s="12">
        <v>2588</v>
      </c>
      <c r="R16" s="12">
        <v>11905</v>
      </c>
      <c r="S16" s="12">
        <v>39223</v>
      </c>
      <c r="T16" s="39">
        <f t="shared" si="1"/>
        <v>1.0545234574539588</v>
      </c>
      <c r="U16" s="12">
        <v>37195</v>
      </c>
    </row>
    <row r="17" spans="1:21">
      <c r="A17" t="s">
        <v>29</v>
      </c>
      <c r="B17" s="12">
        <v>77887</v>
      </c>
      <c r="C17" s="13">
        <v>0</v>
      </c>
      <c r="D17" s="12">
        <v>2235</v>
      </c>
      <c r="E17" s="12">
        <v>2591</v>
      </c>
      <c r="F17" s="13">
        <v>4</v>
      </c>
      <c r="G17" s="13">
        <v>50</v>
      </c>
      <c r="H17" s="13">
        <v>0</v>
      </c>
      <c r="I17" s="13">
        <v>54</v>
      </c>
      <c r="J17" s="13">
        <v>106</v>
      </c>
      <c r="K17" s="13">
        <v>0</v>
      </c>
      <c r="L17" s="13">
        <v>106</v>
      </c>
      <c r="M17" s="13">
        <v>586</v>
      </c>
      <c r="N17" s="12">
        <v>83459</v>
      </c>
      <c r="O17" s="39">
        <f t="shared" si="0"/>
        <v>3.0602449398650631</v>
      </c>
      <c r="P17" s="12">
        <v>4713</v>
      </c>
      <c r="Q17" s="12">
        <v>2249</v>
      </c>
      <c r="R17" s="12">
        <v>20330</v>
      </c>
      <c r="S17" s="12">
        <v>78475</v>
      </c>
      <c r="T17" s="39">
        <f t="shared" si="1"/>
        <v>2.8774933998239951</v>
      </c>
      <c r="U17" s="12">
        <v>27272</v>
      </c>
    </row>
    <row r="18" spans="1:21">
      <c r="A18" t="s">
        <v>31</v>
      </c>
      <c r="B18" s="12">
        <v>91246</v>
      </c>
      <c r="C18" s="13">
        <v>0</v>
      </c>
      <c r="D18" s="12">
        <v>3121</v>
      </c>
      <c r="E18" s="12">
        <v>3791</v>
      </c>
      <c r="F18" s="13">
        <v>0</v>
      </c>
      <c r="G18" s="13">
        <v>50</v>
      </c>
      <c r="H18" s="13">
        <v>4</v>
      </c>
      <c r="I18" s="13">
        <v>54</v>
      </c>
      <c r="J18" s="13">
        <v>112</v>
      </c>
      <c r="K18" s="13">
        <v>0</v>
      </c>
      <c r="L18" s="13">
        <v>112</v>
      </c>
      <c r="M18" s="13">
        <v>62</v>
      </c>
      <c r="N18" s="12">
        <v>98386</v>
      </c>
      <c r="O18" s="39">
        <f t="shared" si="0"/>
        <v>2.5753474857995444</v>
      </c>
      <c r="P18" s="12">
        <v>6071</v>
      </c>
      <c r="Q18" s="12">
        <v>5982</v>
      </c>
      <c r="R18" s="12">
        <v>14752</v>
      </c>
      <c r="S18" s="12">
        <v>53961</v>
      </c>
      <c r="T18" s="39">
        <f t="shared" si="1"/>
        <v>1.4124806952333586</v>
      </c>
      <c r="U18" s="12">
        <v>38203</v>
      </c>
    </row>
    <row r="19" spans="1:21">
      <c r="A19" t="s">
        <v>32</v>
      </c>
      <c r="B19" s="12">
        <v>54955</v>
      </c>
      <c r="C19" s="13">
        <v>0</v>
      </c>
      <c r="D19" s="12">
        <v>1518</v>
      </c>
      <c r="E19" s="12">
        <v>3532</v>
      </c>
      <c r="F19" s="13">
        <v>0</v>
      </c>
      <c r="G19" s="13">
        <v>50</v>
      </c>
      <c r="H19" s="13">
        <v>0</v>
      </c>
      <c r="I19" s="13">
        <v>50</v>
      </c>
      <c r="J19" s="13">
        <v>192</v>
      </c>
      <c r="K19" s="13">
        <v>0</v>
      </c>
      <c r="L19" s="13">
        <v>192</v>
      </c>
      <c r="M19" s="13">
        <v>160</v>
      </c>
      <c r="N19" s="12">
        <v>60407</v>
      </c>
      <c r="O19" s="39">
        <f t="shared" si="0"/>
        <v>1.6953495551626392</v>
      </c>
      <c r="P19" s="12">
        <v>4589</v>
      </c>
      <c r="Q19" s="12">
        <v>3843</v>
      </c>
      <c r="R19" s="12">
        <v>12340</v>
      </c>
      <c r="S19" s="12">
        <v>57734</v>
      </c>
      <c r="T19" s="39">
        <f t="shared" si="1"/>
        <v>1.6203306109848166</v>
      </c>
      <c r="U19" s="12">
        <v>35631</v>
      </c>
    </row>
    <row r="20" spans="1:21">
      <c r="A20" t="s">
        <v>33</v>
      </c>
      <c r="B20" s="12">
        <v>42350</v>
      </c>
      <c r="C20" s="13">
        <v>0</v>
      </c>
      <c r="D20" s="13">
        <v>438</v>
      </c>
      <c r="E20" s="12">
        <v>1458</v>
      </c>
      <c r="F20" s="13">
        <v>2</v>
      </c>
      <c r="G20" s="13">
        <v>50</v>
      </c>
      <c r="H20" s="13">
        <v>0</v>
      </c>
      <c r="I20" s="13">
        <v>52</v>
      </c>
      <c r="J20" s="13">
        <v>65</v>
      </c>
      <c r="K20" s="13">
        <v>0</v>
      </c>
      <c r="L20" s="13">
        <v>65</v>
      </c>
      <c r="M20" s="13">
        <v>0</v>
      </c>
      <c r="N20" s="12">
        <v>44363</v>
      </c>
      <c r="O20" s="39">
        <f t="shared" si="0"/>
        <v>1.9292454881495977</v>
      </c>
      <c r="P20" s="12">
        <v>1784</v>
      </c>
      <c r="Q20" s="12">
        <v>8909</v>
      </c>
      <c r="R20" s="12">
        <v>17846</v>
      </c>
      <c r="S20" s="12">
        <v>55750</v>
      </c>
      <c r="T20" s="39">
        <f t="shared" si="1"/>
        <v>2.4244400956729724</v>
      </c>
      <c r="U20" s="12">
        <v>22995</v>
      </c>
    </row>
    <row r="21" spans="1:21">
      <c r="A21" t="s">
        <v>34</v>
      </c>
      <c r="B21" s="12">
        <v>93816</v>
      </c>
      <c r="C21" s="13">
        <v>0</v>
      </c>
      <c r="D21" s="13">
        <v>634</v>
      </c>
      <c r="E21" s="13">
        <v>0</v>
      </c>
      <c r="F21" s="13">
        <v>0</v>
      </c>
      <c r="G21" s="13">
        <v>50</v>
      </c>
      <c r="H21" s="13">
        <v>0</v>
      </c>
      <c r="I21" s="13">
        <v>50</v>
      </c>
      <c r="J21" s="13">
        <v>96</v>
      </c>
      <c r="K21" s="13">
        <v>0</v>
      </c>
      <c r="L21" s="13">
        <v>96</v>
      </c>
      <c r="M21" s="13">
        <v>847</v>
      </c>
      <c r="N21" s="12">
        <v>95443</v>
      </c>
      <c r="O21" s="39">
        <f t="shared" si="0"/>
        <v>2.7126048031831744</v>
      </c>
      <c r="P21" s="12">
        <v>3397</v>
      </c>
      <c r="Q21" s="12">
        <v>1467</v>
      </c>
      <c r="R21" s="12">
        <v>12908</v>
      </c>
      <c r="S21" s="12">
        <v>77557</v>
      </c>
      <c r="T21" s="39">
        <f t="shared" si="1"/>
        <v>2.2042631803325281</v>
      </c>
      <c r="U21" s="12">
        <v>35185</v>
      </c>
    </row>
    <row r="22" spans="1:21">
      <c r="A22" t="s">
        <v>35</v>
      </c>
      <c r="B22" s="12">
        <v>46091</v>
      </c>
      <c r="C22" s="13">
        <v>0</v>
      </c>
      <c r="D22" s="13">
        <v>314</v>
      </c>
      <c r="E22" s="13">
        <v>552</v>
      </c>
      <c r="F22" s="13">
        <v>0</v>
      </c>
      <c r="G22" s="13">
        <v>50</v>
      </c>
      <c r="H22" s="13">
        <v>0</v>
      </c>
      <c r="I22" s="13">
        <v>50</v>
      </c>
      <c r="J22" s="13">
        <v>35</v>
      </c>
      <c r="K22" s="13">
        <v>3</v>
      </c>
      <c r="L22" s="13">
        <v>38</v>
      </c>
      <c r="M22" s="13">
        <v>0</v>
      </c>
      <c r="N22" s="12">
        <v>47045</v>
      </c>
      <c r="O22" s="39">
        <f t="shared" si="0"/>
        <v>1.4555101788255678</v>
      </c>
      <c r="P22" s="12">
        <v>1934</v>
      </c>
      <c r="Q22" s="12">
        <v>4052</v>
      </c>
      <c r="R22" s="12">
        <v>8709</v>
      </c>
      <c r="S22" s="12">
        <v>35300</v>
      </c>
      <c r="T22" s="39">
        <f t="shared" si="1"/>
        <v>1.0921353876616546</v>
      </c>
      <c r="U22" s="12">
        <v>32322</v>
      </c>
    </row>
    <row r="23" spans="1:21">
      <c r="A23" t="s">
        <v>36</v>
      </c>
      <c r="B23" s="12">
        <v>39225</v>
      </c>
      <c r="C23" s="13">
        <v>0</v>
      </c>
      <c r="D23" s="13">
        <v>807</v>
      </c>
      <c r="E23" s="13">
        <v>121</v>
      </c>
      <c r="F23" s="13">
        <v>0</v>
      </c>
      <c r="G23" s="13">
        <v>50</v>
      </c>
      <c r="H23" s="13">
        <v>0</v>
      </c>
      <c r="I23" s="13">
        <v>50</v>
      </c>
      <c r="J23" s="13">
        <v>93</v>
      </c>
      <c r="K23" s="13">
        <v>0</v>
      </c>
      <c r="L23" s="13">
        <v>93</v>
      </c>
      <c r="M23" s="13">
        <v>0</v>
      </c>
      <c r="N23" s="12">
        <v>40296</v>
      </c>
      <c r="O23" s="39">
        <f t="shared" si="0"/>
        <v>1.0860870033960432</v>
      </c>
      <c r="P23" s="12">
        <v>1593</v>
      </c>
      <c r="Q23" s="13">
        <v>244</v>
      </c>
      <c r="R23" s="12">
        <v>3139</v>
      </c>
      <c r="S23" s="12">
        <v>18139</v>
      </c>
      <c r="T23" s="39">
        <f t="shared" si="1"/>
        <v>0.48889547733275834</v>
      </c>
      <c r="U23" s="12">
        <v>37102</v>
      </c>
    </row>
    <row r="24" spans="1:21">
      <c r="A24" t="s">
        <v>37</v>
      </c>
      <c r="B24" s="12">
        <v>32147</v>
      </c>
      <c r="C24" s="13">
        <v>0</v>
      </c>
      <c r="D24" s="13">
        <v>803</v>
      </c>
      <c r="E24" s="13">
        <v>43</v>
      </c>
      <c r="F24" s="13">
        <v>1</v>
      </c>
      <c r="G24" s="13">
        <v>50</v>
      </c>
      <c r="H24" s="13">
        <v>0</v>
      </c>
      <c r="I24" s="13">
        <v>51</v>
      </c>
      <c r="J24" s="13">
        <v>26</v>
      </c>
      <c r="K24" s="13">
        <v>0</v>
      </c>
      <c r="L24" s="13">
        <v>26</v>
      </c>
      <c r="M24" s="13">
        <v>0</v>
      </c>
      <c r="N24" s="12">
        <v>33070</v>
      </c>
      <c r="O24" s="39">
        <f t="shared" si="0"/>
        <v>1.0831968555519162</v>
      </c>
      <c r="P24" s="13">
        <v>141</v>
      </c>
      <c r="Q24" s="13">
        <v>951</v>
      </c>
      <c r="R24" s="12">
        <v>6904</v>
      </c>
      <c r="S24" s="12">
        <v>32213</v>
      </c>
      <c r="T24" s="39">
        <f t="shared" si="1"/>
        <v>1.0551261054700294</v>
      </c>
      <c r="U24" s="12">
        <v>30530</v>
      </c>
    </row>
    <row r="25" spans="1:21">
      <c r="A25" t="s">
        <v>38</v>
      </c>
      <c r="B25" s="12">
        <v>57877</v>
      </c>
      <c r="C25" s="13">
        <v>0</v>
      </c>
      <c r="D25" s="12">
        <v>1049</v>
      </c>
      <c r="E25" s="12">
        <v>3472</v>
      </c>
      <c r="F25" s="13">
        <v>0</v>
      </c>
      <c r="G25" s="13">
        <v>50</v>
      </c>
      <c r="H25" s="13">
        <v>1</v>
      </c>
      <c r="I25" s="13">
        <v>51</v>
      </c>
      <c r="J25" s="13">
        <v>145</v>
      </c>
      <c r="K25" s="13">
        <v>2</v>
      </c>
      <c r="L25" s="13">
        <v>147</v>
      </c>
      <c r="M25" s="13">
        <v>6</v>
      </c>
      <c r="N25" s="12">
        <v>62602</v>
      </c>
      <c r="O25" s="39">
        <f t="shared" si="0"/>
        <v>1.6267442766936049</v>
      </c>
      <c r="P25" s="12">
        <v>8604</v>
      </c>
      <c r="Q25" s="12">
        <v>6648</v>
      </c>
      <c r="R25" s="12">
        <v>22291</v>
      </c>
      <c r="S25" s="12">
        <v>118907</v>
      </c>
      <c r="T25" s="39">
        <f t="shared" si="1"/>
        <v>3.0898578593145025</v>
      </c>
      <c r="U25" s="12">
        <v>38483</v>
      </c>
    </row>
    <row r="26" spans="1:21">
      <c r="A26" t="s">
        <v>39</v>
      </c>
      <c r="B26" s="12">
        <v>58886</v>
      </c>
      <c r="C26" s="13">
        <v>0</v>
      </c>
      <c r="D26" s="13">
        <v>818</v>
      </c>
      <c r="E26" s="12">
        <v>1604</v>
      </c>
      <c r="F26" s="13">
        <v>3</v>
      </c>
      <c r="G26" s="13">
        <v>50</v>
      </c>
      <c r="H26" s="13">
        <v>0</v>
      </c>
      <c r="I26" s="13">
        <v>53</v>
      </c>
      <c r="J26" s="13">
        <v>59</v>
      </c>
      <c r="K26" s="13">
        <v>0</v>
      </c>
      <c r="L26" s="13">
        <v>59</v>
      </c>
      <c r="M26" s="13">
        <v>0</v>
      </c>
      <c r="N26" s="12">
        <v>61420</v>
      </c>
      <c r="O26" s="39">
        <f t="shared" si="0"/>
        <v>2.0008469883050459</v>
      </c>
      <c r="P26" s="12">
        <v>3359</v>
      </c>
      <c r="Q26" s="13">
        <v>874</v>
      </c>
      <c r="R26" s="12">
        <v>24106</v>
      </c>
      <c r="S26" s="12">
        <v>99312</v>
      </c>
      <c r="T26" s="39">
        <f t="shared" si="1"/>
        <v>3.2352347134899175</v>
      </c>
      <c r="U26" s="12">
        <v>30697</v>
      </c>
    </row>
    <row r="27" spans="1:21">
      <c r="A27" t="s">
        <v>40</v>
      </c>
      <c r="B27" s="12">
        <v>71809</v>
      </c>
      <c r="C27" s="13">
        <v>0</v>
      </c>
      <c r="D27" s="12">
        <v>1740</v>
      </c>
      <c r="E27" s="12">
        <v>2755</v>
      </c>
      <c r="F27" s="13">
        <v>2</v>
      </c>
      <c r="G27" s="13">
        <v>50</v>
      </c>
      <c r="H27" s="13">
        <v>0</v>
      </c>
      <c r="I27" s="13">
        <v>52</v>
      </c>
      <c r="J27" s="13">
        <v>44</v>
      </c>
      <c r="K27" s="13">
        <v>0</v>
      </c>
      <c r="L27" s="13">
        <v>44</v>
      </c>
      <c r="M27" s="13">
        <v>0</v>
      </c>
      <c r="N27" s="12">
        <v>76400</v>
      </c>
      <c r="O27" s="39">
        <f t="shared" si="0"/>
        <v>2.8075848890195503</v>
      </c>
      <c r="P27" s="12">
        <v>3578</v>
      </c>
      <c r="Q27" s="13">
        <v>569</v>
      </c>
      <c r="R27" s="12">
        <v>35840</v>
      </c>
      <c r="S27" s="12">
        <v>101208</v>
      </c>
      <c r="T27" s="39">
        <f t="shared" si="1"/>
        <v>3.719241511098045</v>
      </c>
      <c r="U27" s="12">
        <v>27212</v>
      </c>
    </row>
    <row r="28" spans="1:21">
      <c r="A28" t="s">
        <v>41</v>
      </c>
      <c r="B28" s="12">
        <v>42612</v>
      </c>
      <c r="C28" s="13">
        <v>5</v>
      </c>
      <c r="D28" s="12">
        <v>1767</v>
      </c>
      <c r="E28" s="12">
        <v>3896</v>
      </c>
      <c r="F28" s="13">
        <v>1</v>
      </c>
      <c r="G28" s="13">
        <v>50</v>
      </c>
      <c r="H28" s="13">
        <v>0</v>
      </c>
      <c r="I28" s="13">
        <v>51</v>
      </c>
      <c r="J28" s="13">
        <v>117</v>
      </c>
      <c r="K28" s="13">
        <v>0</v>
      </c>
      <c r="L28" s="13">
        <v>117</v>
      </c>
      <c r="M28" s="13">
        <v>203</v>
      </c>
      <c r="N28" s="12">
        <v>48651</v>
      </c>
      <c r="O28" s="39">
        <f t="shared" si="0"/>
        <v>2.3440616718862923</v>
      </c>
      <c r="P28" s="12">
        <v>5334</v>
      </c>
      <c r="Q28" s="12">
        <v>1990</v>
      </c>
      <c r="R28" s="12">
        <v>24546</v>
      </c>
      <c r="S28" s="12">
        <v>73540</v>
      </c>
      <c r="T28" s="39">
        <f t="shared" si="1"/>
        <v>3.5432425921464707</v>
      </c>
      <c r="U28" s="12">
        <v>20755</v>
      </c>
    </row>
    <row r="29" spans="1:21">
      <c r="A29" t="s">
        <v>42</v>
      </c>
      <c r="B29" s="12">
        <v>43302</v>
      </c>
      <c r="C29" s="13">
        <v>0</v>
      </c>
      <c r="D29" s="12">
        <v>1052</v>
      </c>
      <c r="E29" s="12">
        <v>2479</v>
      </c>
      <c r="F29" s="13">
        <v>0</v>
      </c>
      <c r="G29" s="13">
        <v>50</v>
      </c>
      <c r="H29" s="13">
        <v>0</v>
      </c>
      <c r="I29" s="13">
        <v>50</v>
      </c>
      <c r="J29" s="13">
        <v>49</v>
      </c>
      <c r="K29" s="13">
        <v>0</v>
      </c>
      <c r="L29" s="13">
        <v>49</v>
      </c>
      <c r="M29" s="13">
        <v>500</v>
      </c>
      <c r="N29" s="12">
        <v>47432</v>
      </c>
      <c r="O29" s="39">
        <f t="shared" si="0"/>
        <v>1.6663856098931984</v>
      </c>
      <c r="P29" s="12">
        <v>2739</v>
      </c>
      <c r="Q29" s="12">
        <v>1830</v>
      </c>
      <c r="R29" s="12">
        <v>5062</v>
      </c>
      <c r="S29" s="12">
        <v>26541</v>
      </c>
      <c r="T29" s="39">
        <f t="shared" si="1"/>
        <v>0.93244097807757165</v>
      </c>
      <c r="U29" s="12">
        <v>28464</v>
      </c>
    </row>
    <row r="30" spans="1:21" s="9" customFormat="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22"/>
      <c r="P30" s="108"/>
      <c r="Q30" s="108"/>
      <c r="R30" s="108"/>
      <c r="S30" s="108"/>
      <c r="T30" s="122"/>
      <c r="U30" s="108"/>
    </row>
    <row r="31" spans="1:21">
      <c r="A31" s="1" t="s">
        <v>43</v>
      </c>
      <c r="U31" s="12"/>
    </row>
    <row r="32" spans="1:21">
      <c r="A32" t="s">
        <v>44</v>
      </c>
      <c r="B32" s="12">
        <v>83312</v>
      </c>
      <c r="C32" s="13">
        <v>0</v>
      </c>
      <c r="D32" s="13">
        <v>792</v>
      </c>
      <c r="E32" s="13">
        <v>296</v>
      </c>
      <c r="F32" s="13">
        <v>90</v>
      </c>
      <c r="G32" s="13">
        <v>50</v>
      </c>
      <c r="H32" s="13">
        <v>0</v>
      </c>
      <c r="I32" s="13">
        <v>140</v>
      </c>
      <c r="J32" s="13">
        <v>101</v>
      </c>
      <c r="K32" s="13">
        <v>0</v>
      </c>
      <c r="L32" s="13">
        <v>101</v>
      </c>
      <c r="M32" s="12">
        <v>1381</v>
      </c>
      <c r="N32" s="12">
        <v>86022</v>
      </c>
      <c r="O32" s="39">
        <f t="shared" si="0"/>
        <v>1.4510154510491871</v>
      </c>
      <c r="P32" s="12">
        <v>4165</v>
      </c>
      <c r="Q32" s="12">
        <v>27814</v>
      </c>
      <c r="R32" s="12">
        <v>26083</v>
      </c>
      <c r="S32" s="12">
        <v>111502</v>
      </c>
      <c r="T32" s="39">
        <f t="shared" si="1"/>
        <v>1.8808110114027394</v>
      </c>
      <c r="U32" s="12">
        <v>59284</v>
      </c>
    </row>
    <row r="33" spans="1:21">
      <c r="A33" t="s">
        <v>45</v>
      </c>
      <c r="B33" s="12">
        <v>115641</v>
      </c>
      <c r="C33" s="13">
        <v>0</v>
      </c>
      <c r="D33" s="12">
        <v>5944</v>
      </c>
      <c r="E33" s="12">
        <v>8346</v>
      </c>
      <c r="F33" s="13">
        <v>2</v>
      </c>
      <c r="G33" s="13">
        <v>50</v>
      </c>
      <c r="H33" s="13">
        <v>0</v>
      </c>
      <c r="I33" s="13">
        <v>52</v>
      </c>
      <c r="J33" s="13">
        <v>264</v>
      </c>
      <c r="K33" s="13">
        <v>10</v>
      </c>
      <c r="L33" s="13">
        <v>274</v>
      </c>
      <c r="M33" s="13">
        <v>223</v>
      </c>
      <c r="N33" s="12">
        <v>130480</v>
      </c>
      <c r="O33" s="39">
        <f t="shared" si="0"/>
        <v>3.2506228201295464</v>
      </c>
      <c r="P33" s="12">
        <v>5251</v>
      </c>
      <c r="Q33" s="12">
        <v>15644</v>
      </c>
      <c r="R33" s="12">
        <v>33328</v>
      </c>
      <c r="S33" s="12">
        <v>244596</v>
      </c>
      <c r="T33" s="39">
        <f t="shared" si="1"/>
        <v>6.0935724962630795</v>
      </c>
      <c r="U33" s="12">
        <v>40140</v>
      </c>
    </row>
    <row r="34" spans="1:21">
      <c r="A34" t="s">
        <v>46</v>
      </c>
      <c r="B34" s="12">
        <v>52593</v>
      </c>
      <c r="C34" s="13">
        <v>0</v>
      </c>
      <c r="D34" s="12">
        <v>2090</v>
      </c>
      <c r="E34" s="12">
        <v>3571</v>
      </c>
      <c r="F34" s="13">
        <v>2</v>
      </c>
      <c r="G34" s="13">
        <v>50</v>
      </c>
      <c r="H34" s="13">
        <v>0</v>
      </c>
      <c r="I34" s="13">
        <v>52</v>
      </c>
      <c r="J34" s="13">
        <v>193</v>
      </c>
      <c r="K34" s="13">
        <v>0</v>
      </c>
      <c r="L34" s="13">
        <v>193</v>
      </c>
      <c r="M34" s="13">
        <v>313</v>
      </c>
      <c r="N34" s="12">
        <v>58812</v>
      </c>
      <c r="O34" s="39">
        <f t="shared" si="0"/>
        <v>1.1972883288206673</v>
      </c>
      <c r="P34" s="12">
        <v>6807</v>
      </c>
      <c r="Q34" s="12">
        <v>7622</v>
      </c>
      <c r="R34" s="12">
        <v>56021</v>
      </c>
      <c r="S34" s="12">
        <v>150658</v>
      </c>
      <c r="T34" s="39">
        <f t="shared" si="1"/>
        <v>3.0670792532725311</v>
      </c>
      <c r="U34" s="12">
        <v>49121</v>
      </c>
    </row>
    <row r="35" spans="1:21">
      <c r="A35" t="s">
        <v>47</v>
      </c>
      <c r="B35" s="12">
        <v>93107</v>
      </c>
      <c r="C35" s="13">
        <v>0</v>
      </c>
      <c r="D35" s="12">
        <v>3753</v>
      </c>
      <c r="E35" s="12">
        <v>4648</v>
      </c>
      <c r="F35" s="13">
        <v>3</v>
      </c>
      <c r="G35" s="13">
        <v>50</v>
      </c>
      <c r="H35" s="13">
        <v>10</v>
      </c>
      <c r="I35" s="13">
        <v>63</v>
      </c>
      <c r="J35" s="13">
        <v>528</v>
      </c>
      <c r="K35" s="13">
        <v>0</v>
      </c>
      <c r="L35" s="13">
        <v>528</v>
      </c>
      <c r="M35" s="12">
        <v>1154</v>
      </c>
      <c r="N35" s="12">
        <v>103253</v>
      </c>
      <c r="O35" s="39">
        <f t="shared" si="0"/>
        <v>1.8237101930515569</v>
      </c>
      <c r="P35" s="12">
        <v>5970</v>
      </c>
      <c r="Q35" s="12">
        <v>3586</v>
      </c>
      <c r="R35" s="12">
        <v>40964</v>
      </c>
      <c r="S35" s="12">
        <v>174391</v>
      </c>
      <c r="T35" s="39">
        <f t="shared" si="1"/>
        <v>3.0801879294204921</v>
      </c>
      <c r="U35" s="12">
        <v>56617</v>
      </c>
    </row>
    <row r="36" spans="1:21">
      <c r="A36" t="s">
        <v>49</v>
      </c>
      <c r="B36" s="12">
        <v>85101</v>
      </c>
      <c r="C36" s="13">
        <v>0</v>
      </c>
      <c r="D36" s="12">
        <v>1152</v>
      </c>
      <c r="E36" s="12">
        <v>1207</v>
      </c>
      <c r="F36" s="13">
        <v>3</v>
      </c>
      <c r="G36" s="13">
        <v>50</v>
      </c>
      <c r="H36" s="13">
        <v>0</v>
      </c>
      <c r="I36" s="13">
        <v>53</v>
      </c>
      <c r="J36" s="13">
        <v>120</v>
      </c>
      <c r="K36" s="13">
        <v>0</v>
      </c>
      <c r="L36" s="13">
        <v>120</v>
      </c>
      <c r="M36" s="13">
        <v>939</v>
      </c>
      <c r="N36" s="12">
        <v>88572</v>
      </c>
      <c r="O36" s="39">
        <f t="shared" si="0"/>
        <v>2.1296465496513584</v>
      </c>
      <c r="P36" s="12">
        <v>4622</v>
      </c>
      <c r="Q36" s="12">
        <v>8973</v>
      </c>
      <c r="R36" s="12">
        <v>18092</v>
      </c>
      <c r="S36" s="12">
        <v>57338</v>
      </c>
      <c r="T36" s="39">
        <f t="shared" si="1"/>
        <v>1.3786487136330849</v>
      </c>
      <c r="U36" s="12">
        <v>41590</v>
      </c>
    </row>
    <row r="37" spans="1:21">
      <c r="A37" t="s">
        <v>50</v>
      </c>
      <c r="B37" s="12">
        <v>104661</v>
      </c>
      <c r="C37" s="13">
        <v>0</v>
      </c>
      <c r="D37" s="12">
        <v>1672</v>
      </c>
      <c r="E37" s="13">
        <v>982</v>
      </c>
      <c r="F37" s="13">
        <v>3</v>
      </c>
      <c r="G37" s="13">
        <v>50</v>
      </c>
      <c r="H37" s="13">
        <v>0</v>
      </c>
      <c r="I37" s="13">
        <v>53</v>
      </c>
      <c r="J37" s="13">
        <v>92</v>
      </c>
      <c r="K37" s="13">
        <v>0</v>
      </c>
      <c r="L37" s="13">
        <v>92</v>
      </c>
      <c r="M37" s="13">
        <v>879</v>
      </c>
      <c r="N37" s="12">
        <v>108339</v>
      </c>
      <c r="O37" s="39">
        <f t="shared" si="0"/>
        <v>1.8852712908502418</v>
      </c>
      <c r="P37" s="12">
        <v>6578</v>
      </c>
      <c r="Q37" s="12">
        <v>8537</v>
      </c>
      <c r="R37" s="12">
        <v>43251</v>
      </c>
      <c r="S37" s="12">
        <v>235328</v>
      </c>
      <c r="T37" s="39">
        <f t="shared" si="1"/>
        <v>4.0950823095395537</v>
      </c>
      <c r="U37" s="12">
        <v>57466</v>
      </c>
    </row>
    <row r="38" spans="1:21">
      <c r="A38" s="16" t="s">
        <v>51</v>
      </c>
      <c r="B38" s="12">
        <v>71982</v>
      </c>
      <c r="C38" s="13">
        <v>919</v>
      </c>
      <c r="D38" s="12">
        <v>4495</v>
      </c>
      <c r="E38" s="12">
        <v>1550</v>
      </c>
      <c r="F38" s="13">
        <v>2</v>
      </c>
      <c r="G38" s="13">
        <v>50</v>
      </c>
      <c r="H38" s="13">
        <v>0</v>
      </c>
      <c r="I38" s="13">
        <v>52</v>
      </c>
      <c r="J38" s="13">
        <v>54</v>
      </c>
      <c r="K38" s="13">
        <v>0</v>
      </c>
      <c r="L38" s="13">
        <v>54</v>
      </c>
      <c r="M38" s="13">
        <v>0</v>
      </c>
      <c r="N38" s="12">
        <v>79052</v>
      </c>
      <c r="O38" s="39">
        <f t="shared" si="0"/>
        <v>1.7989259056981612</v>
      </c>
      <c r="P38" s="12">
        <v>3131</v>
      </c>
      <c r="Q38" s="12">
        <v>4791</v>
      </c>
      <c r="R38" s="12">
        <v>43808</v>
      </c>
      <c r="S38" s="12">
        <v>109591</v>
      </c>
      <c r="T38" s="39">
        <f t="shared" si="1"/>
        <v>2.4938785727289279</v>
      </c>
      <c r="U38" s="12">
        <v>43944</v>
      </c>
    </row>
    <row r="39" spans="1:21">
      <c r="A39" t="s">
        <v>52</v>
      </c>
      <c r="B39" s="12">
        <v>131748</v>
      </c>
      <c r="C39" s="13">
        <v>0</v>
      </c>
      <c r="D39" s="12">
        <v>7696</v>
      </c>
      <c r="E39" s="12">
        <v>13490</v>
      </c>
      <c r="F39" s="13">
        <v>2</v>
      </c>
      <c r="G39" s="13">
        <v>50</v>
      </c>
      <c r="H39" s="13">
        <v>0</v>
      </c>
      <c r="I39" s="13">
        <v>52</v>
      </c>
      <c r="J39" s="13">
        <v>169</v>
      </c>
      <c r="K39" s="13">
        <v>0</v>
      </c>
      <c r="L39" s="13">
        <v>169</v>
      </c>
      <c r="M39" s="13">
        <v>0</v>
      </c>
      <c r="N39" s="12">
        <v>153155</v>
      </c>
      <c r="O39" s="39">
        <f t="shared" si="0"/>
        <v>3.1849564331316156</v>
      </c>
      <c r="P39" s="12">
        <v>6484</v>
      </c>
      <c r="Q39" s="12">
        <v>4880</v>
      </c>
      <c r="R39" s="12">
        <v>31866</v>
      </c>
      <c r="S39" s="12">
        <v>227925</v>
      </c>
      <c r="T39" s="39">
        <f t="shared" si="1"/>
        <v>4.7398465281676962</v>
      </c>
      <c r="U39" s="12">
        <v>48087</v>
      </c>
    </row>
    <row r="40" spans="1:21">
      <c r="A40" t="s">
        <v>53</v>
      </c>
      <c r="B40" s="12">
        <v>135766</v>
      </c>
      <c r="C40" s="13">
        <v>0</v>
      </c>
      <c r="D40" s="12">
        <v>5287</v>
      </c>
      <c r="E40" s="12">
        <v>2132</v>
      </c>
      <c r="F40" s="13">
        <v>2</v>
      </c>
      <c r="G40" s="13">
        <v>50</v>
      </c>
      <c r="H40" s="13">
        <v>0</v>
      </c>
      <c r="I40" s="13">
        <v>52</v>
      </c>
      <c r="J40" s="13">
        <v>148</v>
      </c>
      <c r="K40" s="13">
        <v>0</v>
      </c>
      <c r="L40" s="13">
        <v>148</v>
      </c>
      <c r="M40" s="12">
        <v>9224</v>
      </c>
      <c r="N40" s="12">
        <v>152609</v>
      </c>
      <c r="O40" s="39">
        <f t="shared" si="0"/>
        <v>2.7707293160732767</v>
      </c>
      <c r="P40" s="12">
        <v>5402</v>
      </c>
      <c r="Q40" s="12">
        <v>1540</v>
      </c>
      <c r="R40" s="12">
        <v>28126</v>
      </c>
      <c r="S40" s="12">
        <v>86404</v>
      </c>
      <c r="T40" s="39">
        <f t="shared" si="1"/>
        <v>1.5687285535321993</v>
      </c>
      <c r="U40" s="12">
        <v>55079</v>
      </c>
    </row>
    <row r="41" spans="1:21" s="9" customFormat="1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2"/>
      <c r="P41" s="108"/>
      <c r="Q41" s="108"/>
      <c r="R41" s="108"/>
      <c r="S41" s="108"/>
      <c r="T41" s="122"/>
      <c r="U41" s="108"/>
    </row>
    <row r="42" spans="1:21">
      <c r="A42" s="1" t="s">
        <v>54</v>
      </c>
      <c r="U42" s="12"/>
    </row>
    <row r="43" spans="1:21">
      <c r="A43" t="s">
        <v>55</v>
      </c>
      <c r="B43" s="12">
        <v>136760</v>
      </c>
      <c r="C43" s="13">
        <v>0</v>
      </c>
      <c r="D43" s="12">
        <v>4180</v>
      </c>
      <c r="E43" s="12">
        <v>7254</v>
      </c>
      <c r="F43" s="13">
        <v>2</v>
      </c>
      <c r="G43" s="13">
        <v>50</v>
      </c>
      <c r="H43" s="13">
        <v>0</v>
      </c>
      <c r="I43" s="13">
        <v>52</v>
      </c>
      <c r="J43" s="13">
        <v>163</v>
      </c>
      <c r="K43" s="13">
        <v>0</v>
      </c>
      <c r="L43" s="13">
        <v>163</v>
      </c>
      <c r="M43" s="13">
        <v>123</v>
      </c>
      <c r="N43" s="12">
        <v>148532</v>
      </c>
      <c r="O43" s="39">
        <f t="shared" si="0"/>
        <v>2.3826879271070616</v>
      </c>
      <c r="P43" s="12">
        <v>6784</v>
      </c>
      <c r="Q43" s="12">
        <v>3798</v>
      </c>
      <c r="R43" s="12">
        <v>36879</v>
      </c>
      <c r="S43" s="12">
        <v>140145</v>
      </c>
      <c r="T43" s="39">
        <f t="shared" si="1"/>
        <v>2.2481471975360132</v>
      </c>
      <c r="U43" s="12">
        <v>62338</v>
      </c>
    </row>
    <row r="44" spans="1:21">
      <c r="A44" t="s">
        <v>56</v>
      </c>
      <c r="B44" s="12">
        <v>63561</v>
      </c>
      <c r="C44" s="13">
        <v>0</v>
      </c>
      <c r="D44" s="12">
        <v>2874</v>
      </c>
      <c r="E44" s="12">
        <v>3185</v>
      </c>
      <c r="F44" s="13">
        <v>34</v>
      </c>
      <c r="G44" s="13">
        <v>50</v>
      </c>
      <c r="H44" s="13">
        <v>0</v>
      </c>
      <c r="I44" s="13">
        <v>84</v>
      </c>
      <c r="J44" s="13">
        <v>86</v>
      </c>
      <c r="K44" s="13">
        <v>0</v>
      </c>
      <c r="L44" s="13">
        <v>86</v>
      </c>
      <c r="M44" s="13">
        <v>0</v>
      </c>
      <c r="N44" s="12">
        <v>69790</v>
      </c>
      <c r="O44" s="39">
        <f t="shared" si="0"/>
        <v>1.0385725765647786</v>
      </c>
      <c r="P44" s="12">
        <v>6925</v>
      </c>
      <c r="Q44" s="12">
        <v>5791</v>
      </c>
      <c r="R44" s="12">
        <v>34224</v>
      </c>
      <c r="S44" s="12">
        <v>137999</v>
      </c>
      <c r="T44" s="39">
        <f t="shared" si="1"/>
        <v>2.053617667192476</v>
      </c>
      <c r="U44" s="12">
        <v>67198</v>
      </c>
    </row>
    <row r="45" spans="1:21">
      <c r="A45" t="s">
        <v>57</v>
      </c>
      <c r="B45" s="12">
        <v>135501</v>
      </c>
      <c r="C45" s="13">
        <v>0</v>
      </c>
      <c r="D45" s="12">
        <v>3999</v>
      </c>
      <c r="E45" s="12">
        <v>3972</v>
      </c>
      <c r="F45" s="13">
        <v>0</v>
      </c>
      <c r="G45" s="13">
        <v>50</v>
      </c>
      <c r="H45" s="13">
        <v>0</v>
      </c>
      <c r="I45" s="13">
        <v>50</v>
      </c>
      <c r="J45" s="13">
        <v>219</v>
      </c>
      <c r="K45" s="13">
        <v>0</v>
      </c>
      <c r="L45" s="13">
        <v>219</v>
      </c>
      <c r="M45" s="12">
        <v>26627</v>
      </c>
      <c r="N45" s="12">
        <v>170368</v>
      </c>
      <c r="O45" s="39">
        <f t="shared" si="0"/>
        <v>2.1791762599130213</v>
      </c>
      <c r="P45" s="12">
        <v>2768</v>
      </c>
      <c r="Q45" s="13">
        <v>867</v>
      </c>
      <c r="R45" s="12">
        <v>48743</v>
      </c>
      <c r="S45" s="12">
        <v>156937</v>
      </c>
      <c r="T45" s="39">
        <f t="shared" si="1"/>
        <v>2.0073804041954464</v>
      </c>
      <c r="U45" s="12">
        <v>78180</v>
      </c>
    </row>
    <row r="46" spans="1:21">
      <c r="A46" t="s">
        <v>58</v>
      </c>
      <c r="B46" s="12">
        <v>144063</v>
      </c>
      <c r="C46" s="13">
        <v>0</v>
      </c>
      <c r="D46" s="12">
        <v>2586</v>
      </c>
      <c r="E46" s="12">
        <v>8797</v>
      </c>
      <c r="F46" s="13">
        <v>0</v>
      </c>
      <c r="G46" s="13">
        <v>50</v>
      </c>
      <c r="H46" s="13">
        <v>2</v>
      </c>
      <c r="I46" s="13">
        <v>52</v>
      </c>
      <c r="J46" s="13">
        <v>225</v>
      </c>
      <c r="K46" s="13">
        <v>0</v>
      </c>
      <c r="L46" s="13">
        <v>225</v>
      </c>
      <c r="M46" s="12">
        <v>1953</v>
      </c>
      <c r="N46" s="12">
        <v>157676</v>
      </c>
      <c r="O46" s="39">
        <f t="shared" si="0"/>
        <v>2.2976466302367942</v>
      </c>
      <c r="P46" s="12">
        <v>5047</v>
      </c>
      <c r="Q46" s="12">
        <v>7002</v>
      </c>
      <c r="R46" s="12">
        <v>28027</v>
      </c>
      <c r="S46" s="12">
        <v>161521</v>
      </c>
      <c r="T46" s="39">
        <f t="shared" si="1"/>
        <v>2.3536757741347905</v>
      </c>
      <c r="U46" s="12">
        <v>68625</v>
      </c>
    </row>
    <row r="47" spans="1:21">
      <c r="A47" t="s">
        <v>59</v>
      </c>
      <c r="B47" s="12">
        <v>102159</v>
      </c>
      <c r="C47" s="13">
        <v>0</v>
      </c>
      <c r="D47" s="13">
        <v>808</v>
      </c>
      <c r="E47" s="13">
        <v>828</v>
      </c>
      <c r="F47" s="13">
        <v>3</v>
      </c>
      <c r="G47" s="13">
        <v>50</v>
      </c>
      <c r="H47" s="13">
        <v>0</v>
      </c>
      <c r="I47" s="13">
        <v>53</v>
      </c>
      <c r="J47" s="13">
        <v>260</v>
      </c>
      <c r="K47" s="13">
        <v>0</v>
      </c>
      <c r="L47" s="13">
        <v>260</v>
      </c>
      <c r="M47" s="13">
        <v>29</v>
      </c>
      <c r="N47" s="12">
        <v>104137</v>
      </c>
      <c r="O47" s="39">
        <f t="shared" si="0"/>
        <v>1.6634240623602325</v>
      </c>
      <c r="P47" s="12">
        <v>1101</v>
      </c>
      <c r="Q47" s="12">
        <v>2902</v>
      </c>
      <c r="R47" s="12">
        <v>12053</v>
      </c>
      <c r="S47" s="12">
        <v>47051</v>
      </c>
      <c r="T47" s="39">
        <f t="shared" si="1"/>
        <v>0.7515653951824165</v>
      </c>
      <c r="U47" s="12">
        <v>62604</v>
      </c>
    </row>
    <row r="48" spans="1:21">
      <c r="A48" s="16" t="s">
        <v>60</v>
      </c>
      <c r="B48" s="12">
        <v>143941</v>
      </c>
      <c r="C48" s="13">
        <v>0</v>
      </c>
      <c r="D48" s="12">
        <v>3686</v>
      </c>
      <c r="E48" s="12">
        <v>11844</v>
      </c>
      <c r="F48" s="13">
        <v>27</v>
      </c>
      <c r="G48" s="13">
        <v>50</v>
      </c>
      <c r="H48" s="13">
        <v>0</v>
      </c>
      <c r="I48" s="13">
        <v>77</v>
      </c>
      <c r="J48" s="13">
        <v>260</v>
      </c>
      <c r="K48" s="13">
        <v>1</v>
      </c>
      <c r="L48" s="13">
        <v>261</v>
      </c>
      <c r="M48" s="13">
        <v>33</v>
      </c>
      <c r="N48" s="12">
        <v>159842</v>
      </c>
      <c r="O48" s="39">
        <f t="shared" si="0"/>
        <v>2.0124897702234814</v>
      </c>
      <c r="P48" s="12">
        <v>18469</v>
      </c>
      <c r="Q48" s="12">
        <v>18920</v>
      </c>
      <c r="R48" s="12">
        <v>69970</v>
      </c>
      <c r="S48" s="12">
        <v>416878</v>
      </c>
      <c r="T48" s="39">
        <f t="shared" si="1"/>
        <v>5.2487000314762353</v>
      </c>
      <c r="U48" s="12">
        <v>79425</v>
      </c>
    </row>
    <row r="49" spans="1:21">
      <c r="A49" t="s">
        <v>61</v>
      </c>
      <c r="B49" s="12">
        <v>130863</v>
      </c>
      <c r="C49" s="13">
        <v>0</v>
      </c>
      <c r="D49" s="12">
        <v>12155</v>
      </c>
      <c r="E49" s="13">
        <v>0</v>
      </c>
      <c r="F49" s="13">
        <v>2</v>
      </c>
      <c r="G49" s="13">
        <v>50</v>
      </c>
      <c r="H49" s="13">
        <v>0</v>
      </c>
      <c r="I49" s="13">
        <v>52</v>
      </c>
      <c r="J49" s="13">
        <v>167</v>
      </c>
      <c r="K49" s="13">
        <v>0</v>
      </c>
      <c r="L49" s="13">
        <v>167</v>
      </c>
      <c r="M49" s="13">
        <v>0</v>
      </c>
      <c r="N49" s="12">
        <v>143237</v>
      </c>
      <c r="O49" s="39">
        <f t="shared" si="0"/>
        <v>1.8581213434171779</v>
      </c>
      <c r="P49" s="12">
        <v>5868</v>
      </c>
      <c r="Q49" s="12">
        <v>3904</v>
      </c>
      <c r="R49" s="12">
        <v>39974</v>
      </c>
      <c r="S49" s="12">
        <v>132733</v>
      </c>
      <c r="T49" s="39">
        <f t="shared" si="1"/>
        <v>1.721859716943194</v>
      </c>
      <c r="U49" s="12">
        <v>77087</v>
      </c>
    </row>
    <row r="50" spans="1:21" s="9" customFormat="1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2"/>
      <c r="P50" s="108"/>
      <c r="Q50" s="108"/>
      <c r="R50" s="108"/>
      <c r="S50" s="108"/>
      <c r="T50" s="122"/>
      <c r="U50" s="108"/>
    </row>
    <row r="51" spans="1:21">
      <c r="A51" s="1" t="s">
        <v>62</v>
      </c>
      <c r="U51" s="12"/>
    </row>
    <row r="52" spans="1:21">
      <c r="A52" t="s">
        <v>63</v>
      </c>
      <c r="B52" s="12">
        <v>158166</v>
      </c>
      <c r="C52" s="13">
        <v>0</v>
      </c>
      <c r="D52" s="12">
        <v>6316</v>
      </c>
      <c r="E52" s="12">
        <v>6758</v>
      </c>
      <c r="F52" s="13">
        <v>6</v>
      </c>
      <c r="G52" s="13">
        <v>50</v>
      </c>
      <c r="H52" s="13">
        <v>0</v>
      </c>
      <c r="I52" s="13">
        <v>56</v>
      </c>
      <c r="J52" s="13">
        <v>207</v>
      </c>
      <c r="K52" s="13">
        <v>7</v>
      </c>
      <c r="L52" s="13">
        <v>214</v>
      </c>
      <c r="M52" s="13">
        <v>517</v>
      </c>
      <c r="N52" s="12">
        <v>172027</v>
      </c>
      <c r="O52" s="39">
        <f t="shared" si="0"/>
        <v>1.649126675230554</v>
      </c>
      <c r="P52" s="12">
        <v>13856</v>
      </c>
      <c r="Q52" s="13">
        <v>97</v>
      </c>
      <c r="R52" s="12">
        <v>72849</v>
      </c>
      <c r="S52" s="12">
        <v>233116</v>
      </c>
      <c r="T52" s="39">
        <f t="shared" si="1"/>
        <v>2.2347527656882105</v>
      </c>
      <c r="U52" s="12">
        <v>104314</v>
      </c>
    </row>
    <row r="53" spans="1:21">
      <c r="A53" t="s">
        <v>64</v>
      </c>
      <c r="B53" s="12">
        <v>177570</v>
      </c>
      <c r="C53" s="13">
        <v>390</v>
      </c>
      <c r="D53" s="12">
        <v>7238</v>
      </c>
      <c r="E53" s="12">
        <v>10016</v>
      </c>
      <c r="F53" s="13">
        <v>6</v>
      </c>
      <c r="G53" s="13">
        <v>50</v>
      </c>
      <c r="H53" s="13">
        <v>0</v>
      </c>
      <c r="I53" s="13">
        <v>56</v>
      </c>
      <c r="J53" s="13">
        <v>209</v>
      </c>
      <c r="K53" s="13">
        <v>0</v>
      </c>
      <c r="L53" s="13">
        <v>209</v>
      </c>
      <c r="M53" s="12">
        <v>1265</v>
      </c>
      <c r="N53" s="12">
        <v>196744</v>
      </c>
      <c r="O53" s="39">
        <f t="shared" si="0"/>
        <v>2.1532905033435847</v>
      </c>
      <c r="P53" s="12">
        <v>15987</v>
      </c>
      <c r="Q53" s="12">
        <v>4155</v>
      </c>
      <c r="R53" s="12">
        <v>124569</v>
      </c>
      <c r="S53" s="12">
        <v>333485</v>
      </c>
      <c r="T53" s="39">
        <f t="shared" si="1"/>
        <v>3.6498703061213322</v>
      </c>
      <c r="U53" s="12">
        <v>91369</v>
      </c>
    </row>
    <row r="54" spans="1:21">
      <c r="A54" t="s">
        <v>65</v>
      </c>
      <c r="B54" s="12">
        <v>301390</v>
      </c>
      <c r="C54" s="13">
        <v>0</v>
      </c>
      <c r="D54" s="12">
        <v>5271</v>
      </c>
      <c r="E54" s="12">
        <v>7957</v>
      </c>
      <c r="F54" s="13">
        <v>0</v>
      </c>
      <c r="G54" s="13">
        <v>50</v>
      </c>
      <c r="H54" s="13">
        <v>0</v>
      </c>
      <c r="I54" s="13">
        <v>50</v>
      </c>
      <c r="J54" s="13">
        <v>352</v>
      </c>
      <c r="K54" s="13">
        <v>0</v>
      </c>
      <c r="L54" s="13">
        <v>352</v>
      </c>
      <c r="M54" s="13">
        <v>640</v>
      </c>
      <c r="N54" s="12">
        <v>315660</v>
      </c>
      <c r="O54" s="39">
        <f t="shared" si="0"/>
        <v>3.3598365105214421</v>
      </c>
      <c r="P54" s="12">
        <v>15715</v>
      </c>
      <c r="Q54" s="12">
        <v>10284</v>
      </c>
      <c r="R54" s="12">
        <v>80582</v>
      </c>
      <c r="S54" s="12">
        <v>320618</v>
      </c>
      <c r="T54" s="39">
        <f t="shared" si="1"/>
        <v>3.4126087002799332</v>
      </c>
      <c r="U54" s="12">
        <v>93951</v>
      </c>
    </row>
    <row r="55" spans="1:21">
      <c r="A55" t="s">
        <v>66</v>
      </c>
      <c r="B55" s="12">
        <v>204092</v>
      </c>
      <c r="C55" s="13">
        <v>0</v>
      </c>
      <c r="D55" s="12">
        <v>5686</v>
      </c>
      <c r="E55" s="12">
        <v>14860</v>
      </c>
      <c r="F55" s="13">
        <v>0</v>
      </c>
      <c r="G55" s="13">
        <v>50</v>
      </c>
      <c r="H55" s="13">
        <v>0</v>
      </c>
      <c r="I55" s="13">
        <v>50</v>
      </c>
      <c r="J55" s="13">
        <v>196</v>
      </c>
      <c r="K55" s="13">
        <v>0</v>
      </c>
      <c r="L55" s="13">
        <v>196</v>
      </c>
      <c r="M55" s="12">
        <v>1170</v>
      </c>
      <c r="N55" s="12">
        <v>226054</v>
      </c>
      <c r="O55" s="39">
        <f t="shared" si="0"/>
        <v>2.2263214394752651</v>
      </c>
      <c r="P55" s="12">
        <v>5303</v>
      </c>
      <c r="Q55" s="12">
        <v>8042</v>
      </c>
      <c r="R55" s="12">
        <v>58853</v>
      </c>
      <c r="S55" s="12">
        <v>432077</v>
      </c>
      <c r="T55" s="39">
        <f t="shared" si="1"/>
        <v>4.2553650393452633</v>
      </c>
      <c r="U55" s="12">
        <v>101537</v>
      </c>
    </row>
    <row r="56" spans="1:21" s="9" customFormat="1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22"/>
      <c r="P56" s="108"/>
      <c r="Q56" s="108"/>
      <c r="R56" s="108"/>
      <c r="S56" s="108"/>
      <c r="T56" s="122"/>
      <c r="U56" s="108"/>
    </row>
    <row r="57" spans="1:21">
      <c r="A57" s="1" t="s">
        <v>67</v>
      </c>
      <c r="U57" s="12"/>
    </row>
    <row r="58" spans="1:21">
      <c r="A58" t="s">
        <v>68</v>
      </c>
      <c r="B58" s="12">
        <v>327452</v>
      </c>
      <c r="C58" s="13">
        <v>58</v>
      </c>
      <c r="D58" s="12">
        <v>17390</v>
      </c>
      <c r="E58" s="12">
        <v>25439</v>
      </c>
      <c r="F58" s="13">
        <v>4</v>
      </c>
      <c r="G58" s="13">
        <v>50</v>
      </c>
      <c r="H58" s="13">
        <v>0</v>
      </c>
      <c r="I58" s="13">
        <v>54</v>
      </c>
      <c r="J58" s="13">
        <v>505</v>
      </c>
      <c r="K58" s="13">
        <v>0</v>
      </c>
      <c r="L58" s="13">
        <v>505</v>
      </c>
      <c r="M58" s="13">
        <v>454</v>
      </c>
      <c r="N58" s="12">
        <v>371352</v>
      </c>
      <c r="O58" s="39">
        <f t="shared" si="0"/>
        <v>1.7385881625888369</v>
      </c>
      <c r="P58" s="12">
        <v>25193</v>
      </c>
      <c r="Q58" s="12">
        <v>16402</v>
      </c>
      <c r="R58" s="12">
        <v>232946</v>
      </c>
      <c r="S58" s="12">
        <v>739414</v>
      </c>
      <c r="T58" s="39">
        <f t="shared" si="1"/>
        <v>3.4617732707847599</v>
      </c>
      <c r="U58" s="12">
        <v>213594</v>
      </c>
    </row>
    <row r="59" spans="1:21">
      <c r="A59" t="s">
        <v>69</v>
      </c>
      <c r="B59" s="12">
        <v>521673</v>
      </c>
      <c r="C59" s="12">
        <v>16507</v>
      </c>
      <c r="D59" s="12">
        <v>32141</v>
      </c>
      <c r="E59" s="12">
        <v>32873</v>
      </c>
      <c r="F59" s="13">
        <v>4</v>
      </c>
      <c r="G59" s="13">
        <v>50</v>
      </c>
      <c r="H59" s="13">
        <v>1</v>
      </c>
      <c r="I59" s="13">
        <v>55</v>
      </c>
      <c r="J59" s="12">
        <v>1057</v>
      </c>
      <c r="K59" s="13">
        <v>1</v>
      </c>
      <c r="L59" s="12">
        <v>1058</v>
      </c>
      <c r="M59" s="12">
        <v>3550</v>
      </c>
      <c r="N59" s="12">
        <v>607857</v>
      </c>
      <c r="O59" s="39">
        <f t="shared" si="0"/>
        <v>2.2351463850504127</v>
      </c>
      <c r="P59" s="12">
        <v>51275</v>
      </c>
      <c r="Q59" s="12">
        <v>47116</v>
      </c>
      <c r="R59" s="12">
        <v>361901</v>
      </c>
      <c r="S59" s="12">
        <v>1422016</v>
      </c>
      <c r="T59" s="39">
        <f t="shared" si="1"/>
        <v>5.2288842966089852</v>
      </c>
      <c r="U59" s="12">
        <v>271954</v>
      </c>
    </row>
    <row r="60" spans="1:21">
      <c r="A60" t="s">
        <v>70</v>
      </c>
      <c r="B60" s="12">
        <v>189605</v>
      </c>
      <c r="C60" s="13">
        <v>0</v>
      </c>
      <c r="D60" s="12">
        <v>8645</v>
      </c>
      <c r="E60" s="12">
        <v>10574</v>
      </c>
      <c r="F60" s="13">
        <v>0</v>
      </c>
      <c r="G60" s="13">
        <v>50</v>
      </c>
      <c r="H60" s="13">
        <v>0</v>
      </c>
      <c r="I60" s="13">
        <v>50</v>
      </c>
      <c r="J60" s="13">
        <v>122</v>
      </c>
      <c r="K60" s="13">
        <v>0</v>
      </c>
      <c r="L60" s="13">
        <v>122</v>
      </c>
      <c r="M60" s="13">
        <v>0</v>
      </c>
      <c r="N60" s="12">
        <v>208996</v>
      </c>
      <c r="O60" s="39">
        <f t="shared" si="0"/>
        <v>1.1711083716238933</v>
      </c>
      <c r="P60" s="12">
        <v>17599</v>
      </c>
      <c r="Q60" s="12">
        <v>22052</v>
      </c>
      <c r="R60" s="12">
        <v>100559</v>
      </c>
      <c r="S60" s="12">
        <v>481993</v>
      </c>
      <c r="T60" s="39">
        <f t="shared" si="1"/>
        <v>2.700846127983862</v>
      </c>
      <c r="U60" s="12">
        <v>178460</v>
      </c>
    </row>
    <row r="61" spans="1:21">
      <c r="A61" t="s">
        <v>71</v>
      </c>
      <c r="B61" s="12">
        <v>573215</v>
      </c>
      <c r="C61" s="13">
        <v>0</v>
      </c>
      <c r="D61" s="12">
        <v>28791</v>
      </c>
      <c r="E61" s="12">
        <v>41273</v>
      </c>
      <c r="F61" s="13">
        <v>7</v>
      </c>
      <c r="G61" s="13">
        <v>50</v>
      </c>
      <c r="H61" s="13">
        <v>25</v>
      </c>
      <c r="I61" s="13">
        <v>82</v>
      </c>
      <c r="J61" s="13">
        <v>897</v>
      </c>
      <c r="K61" s="13">
        <v>24</v>
      </c>
      <c r="L61" s="13">
        <v>921</v>
      </c>
      <c r="M61" s="13">
        <v>384</v>
      </c>
      <c r="N61" s="12">
        <v>644666</v>
      </c>
      <c r="O61" s="39">
        <f t="shared" si="0"/>
        <v>2.603133454472037</v>
      </c>
      <c r="P61" s="12">
        <v>20948</v>
      </c>
      <c r="Q61" s="12">
        <v>11728</v>
      </c>
      <c r="R61" s="12">
        <v>127720</v>
      </c>
      <c r="S61" s="12">
        <v>384631</v>
      </c>
      <c r="T61" s="39">
        <f t="shared" si="1"/>
        <v>1.5531233595800524</v>
      </c>
      <c r="U61" s="12">
        <v>247650</v>
      </c>
    </row>
    <row r="62" spans="1:21">
      <c r="A62" t="s">
        <v>72</v>
      </c>
      <c r="B62" s="12">
        <v>259488</v>
      </c>
      <c r="C62" s="13">
        <v>0</v>
      </c>
      <c r="D62" s="12">
        <v>19436</v>
      </c>
      <c r="E62" s="12">
        <v>25849</v>
      </c>
      <c r="F62" s="13">
        <v>0</v>
      </c>
      <c r="G62" s="13">
        <v>50</v>
      </c>
      <c r="H62" s="13">
        <v>2</v>
      </c>
      <c r="I62" s="13">
        <v>52</v>
      </c>
      <c r="J62" s="13">
        <v>958</v>
      </c>
      <c r="K62" s="13">
        <v>0</v>
      </c>
      <c r="L62" s="13">
        <v>958</v>
      </c>
      <c r="M62" s="12">
        <v>28938</v>
      </c>
      <c r="N62" s="12">
        <v>334721</v>
      </c>
      <c r="O62" s="39">
        <f t="shared" si="0"/>
        <v>2.1862900065316788</v>
      </c>
      <c r="P62" s="12">
        <v>25715</v>
      </c>
      <c r="Q62" s="12">
        <v>9445</v>
      </c>
      <c r="R62" s="12">
        <v>203997</v>
      </c>
      <c r="S62" s="12">
        <v>858072</v>
      </c>
      <c r="T62" s="39">
        <f t="shared" si="1"/>
        <v>5.6046505551926842</v>
      </c>
      <c r="U62" s="12">
        <v>153100</v>
      </c>
    </row>
    <row r="63" spans="1:21" s="9" customFormat="1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2"/>
      <c r="P63" s="108"/>
      <c r="Q63" s="108"/>
      <c r="R63" s="108"/>
      <c r="S63" s="108"/>
      <c r="T63" s="122"/>
      <c r="U63" s="108"/>
    </row>
    <row r="64" spans="1:21">
      <c r="A64" s="1" t="s">
        <v>73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P64" s="28"/>
      <c r="Q64" s="28"/>
      <c r="R64" s="28"/>
      <c r="S64" s="28"/>
    </row>
    <row r="65" spans="1:30">
      <c r="A65" t="s">
        <v>74</v>
      </c>
      <c r="B65" s="12">
        <v>12811</v>
      </c>
      <c r="C65" s="13">
        <v>0</v>
      </c>
      <c r="D65" s="13">
        <v>286</v>
      </c>
      <c r="E65" s="13">
        <v>901</v>
      </c>
      <c r="F65" s="13">
        <v>0</v>
      </c>
      <c r="G65" s="13">
        <v>50</v>
      </c>
      <c r="H65" s="13">
        <v>0</v>
      </c>
      <c r="I65" s="13">
        <v>50</v>
      </c>
      <c r="J65" s="13">
        <v>16</v>
      </c>
      <c r="K65" s="13">
        <v>0</v>
      </c>
      <c r="L65" s="13">
        <v>16</v>
      </c>
      <c r="M65" s="13">
        <v>0</v>
      </c>
      <c r="N65" s="12">
        <v>14064</v>
      </c>
      <c r="O65" s="39">
        <f t="shared" si="0"/>
        <v>3.5795367778060574</v>
      </c>
      <c r="P65" s="12">
        <v>1223</v>
      </c>
      <c r="Q65" s="13">
        <v>869</v>
      </c>
      <c r="R65" s="12">
        <v>1240</v>
      </c>
      <c r="S65" s="12">
        <v>13433</v>
      </c>
      <c r="T65" s="39">
        <f t="shared" si="1"/>
        <v>3.418936116060066</v>
      </c>
      <c r="U65" s="12">
        <v>3929</v>
      </c>
    </row>
    <row r="66" spans="1:30">
      <c r="A66" t="s">
        <v>92</v>
      </c>
      <c r="B66" s="12">
        <v>63555</v>
      </c>
      <c r="C66" s="13">
        <v>0</v>
      </c>
      <c r="D66" s="12">
        <v>2241</v>
      </c>
      <c r="E66" s="12">
        <v>4252</v>
      </c>
      <c r="F66" s="13">
        <v>1</v>
      </c>
      <c r="G66" s="13">
        <v>50</v>
      </c>
      <c r="H66" s="13">
        <v>0</v>
      </c>
      <c r="I66" s="13">
        <v>51</v>
      </c>
      <c r="J66" s="13">
        <v>21</v>
      </c>
      <c r="K66" s="13">
        <v>0</v>
      </c>
      <c r="L66" s="13">
        <v>21</v>
      </c>
      <c r="M66" s="13">
        <v>0</v>
      </c>
      <c r="N66" s="12">
        <v>70120</v>
      </c>
      <c r="O66" s="39">
        <f t="shared" si="0"/>
        <v>4.0093773228886729</v>
      </c>
      <c r="P66" s="12">
        <v>8227</v>
      </c>
      <c r="Q66" s="12">
        <v>1089</v>
      </c>
      <c r="R66" s="12">
        <v>25275</v>
      </c>
      <c r="S66" s="12">
        <v>84228</v>
      </c>
      <c r="T66" s="39">
        <f t="shared" si="1"/>
        <v>4.816055806506947</v>
      </c>
      <c r="U66" s="12">
        <v>17489</v>
      </c>
    </row>
    <row r="67" spans="1:30">
      <c r="A67" s="10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2"/>
      <c r="P67" s="108"/>
      <c r="Q67" s="108"/>
      <c r="R67" s="108"/>
      <c r="S67" s="108"/>
      <c r="T67" s="122"/>
      <c r="U67" s="107"/>
    </row>
    <row r="68" spans="1:30" s="1" customFormat="1">
      <c r="A68" s="1" t="s">
        <v>76</v>
      </c>
      <c r="B68" s="28">
        <f t="shared" ref="B68:N68" si="2">SUM(B5:B67)</f>
        <v>5556483</v>
      </c>
      <c r="C68" s="28">
        <f t="shared" si="2"/>
        <v>17882</v>
      </c>
      <c r="D68" s="28">
        <f t="shared" si="2"/>
        <v>220775</v>
      </c>
      <c r="E68" s="28">
        <f t="shared" si="2"/>
        <v>291357</v>
      </c>
      <c r="F68" s="28">
        <f t="shared" si="2"/>
        <v>222</v>
      </c>
      <c r="G68" s="28">
        <f t="shared" si="2"/>
        <v>2500</v>
      </c>
      <c r="H68" s="28">
        <f t="shared" si="2"/>
        <v>52</v>
      </c>
      <c r="I68" s="28">
        <f t="shared" si="2"/>
        <v>2774</v>
      </c>
      <c r="J68" s="28">
        <f t="shared" si="2"/>
        <v>9182</v>
      </c>
      <c r="K68" s="28">
        <f t="shared" si="2"/>
        <v>49</v>
      </c>
      <c r="L68" s="28">
        <f t="shared" si="2"/>
        <v>9231</v>
      </c>
      <c r="M68" s="28">
        <f t="shared" si="2"/>
        <v>83112</v>
      </c>
      <c r="N68" s="28">
        <f t="shared" si="2"/>
        <v>6181566</v>
      </c>
      <c r="O68" s="35">
        <f t="shared" si="0"/>
        <v>2.1035622867620085</v>
      </c>
      <c r="P68" s="28">
        <f>SUM(P5:P67)</f>
        <v>359749</v>
      </c>
      <c r="Q68" s="28">
        <f>SUM(Q5:Q67)</f>
        <v>315402</v>
      </c>
      <c r="R68" s="28">
        <f>SUM(R5:R67)</f>
        <v>2234230</v>
      </c>
      <c r="S68" s="28">
        <f>SUM(S5:S67)</f>
        <v>8911984</v>
      </c>
      <c r="T68" s="35">
        <f t="shared" si="1"/>
        <v>3.0327126560852755</v>
      </c>
      <c r="U68" s="28">
        <v>2938618</v>
      </c>
      <c r="W68"/>
      <c r="X68"/>
      <c r="Y68"/>
      <c r="Z68"/>
      <c r="AA68"/>
      <c r="AB68"/>
      <c r="AC68"/>
      <c r="AD68"/>
    </row>
  </sheetData>
  <mergeCells count="3">
    <mergeCell ref="B1:E1"/>
    <mergeCell ref="F1:I1"/>
    <mergeCell ref="J1:L1"/>
  </mergeCells>
  <phoneticPr fontId="5" type="noConversion"/>
  <printOptions gridLines="1"/>
  <pageMargins left="0.5" right="0.5" top="1" bottom="1" header="0.5" footer="0.5"/>
  <pageSetup scale="55" orientation="landscape" r:id="rId1"/>
  <headerFooter alignWithMargins="0">
    <oddHeader>&amp;C&amp;"Arial,Bold"&amp;11Public Library System Materials FY09</oddHeader>
    <oddFooter>&amp;L&amp;9Mississippi Public Library Statistics, FY09, Public Library Materials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C135"/>
  <sheetViews>
    <sheetView workbookViewId="0">
      <selection activeCell="E7" sqref="E7"/>
    </sheetView>
  </sheetViews>
  <sheetFormatPr defaultRowHeight="12.75"/>
  <cols>
    <col min="1" max="1" width="18.28515625" customWidth="1"/>
    <col min="2" max="2" width="9.140625" style="45"/>
    <col min="3" max="4" width="9.140625" style="12"/>
    <col min="5" max="5" width="9.140625" style="46"/>
    <col min="6" max="6" width="10.5703125" style="47" customWidth="1"/>
    <col min="8" max="8" width="10.28515625" style="39" customWidth="1"/>
    <col min="9" max="9" width="10.5703125" customWidth="1"/>
    <col min="10" max="10" width="11.5703125" style="48" customWidth="1"/>
    <col min="11" max="11" width="11" style="45" customWidth="1"/>
    <col min="12" max="12" width="11.7109375" style="12" customWidth="1"/>
    <col min="13" max="13" width="11.5703125" style="12" customWidth="1"/>
    <col min="14" max="14" width="11" style="12" customWidth="1"/>
    <col min="15" max="15" width="12.28515625" style="46" customWidth="1"/>
    <col min="16" max="18" width="12.28515625" style="98" customWidth="1"/>
    <col min="19" max="19" width="10" style="12" customWidth="1"/>
    <col min="20" max="20" width="9.140625" style="12"/>
    <col min="21" max="21" width="9.140625" style="12" hidden="1" customWidth="1"/>
  </cols>
  <sheetData>
    <row r="1" spans="1:29" s="1" customFormat="1" ht="18.75" customHeight="1">
      <c r="A1" s="126"/>
      <c r="B1" s="195" t="s">
        <v>126</v>
      </c>
      <c r="C1" s="195"/>
      <c r="D1" s="195"/>
      <c r="E1" s="195"/>
      <c r="F1" s="40" t="s">
        <v>127</v>
      </c>
      <c r="G1" s="196" t="s">
        <v>128</v>
      </c>
      <c r="H1" s="197"/>
      <c r="I1" s="197"/>
      <c r="J1" s="198"/>
      <c r="K1" s="199" t="s">
        <v>129</v>
      </c>
      <c r="L1" s="201"/>
      <c r="M1" s="201"/>
      <c r="N1" s="201"/>
      <c r="O1" s="201"/>
      <c r="P1" s="197"/>
      <c r="Q1" s="197"/>
      <c r="R1" s="198"/>
      <c r="S1" s="199" t="s">
        <v>130</v>
      </c>
      <c r="T1" s="200"/>
      <c r="U1" s="28"/>
    </row>
    <row r="2" spans="1:29" s="2" customFormat="1" ht="51.75" customHeight="1">
      <c r="A2" s="36" t="s">
        <v>97</v>
      </c>
      <c r="B2" s="41" t="s">
        <v>131</v>
      </c>
      <c r="C2" s="42" t="s">
        <v>132</v>
      </c>
      <c r="D2" s="42" t="s">
        <v>133</v>
      </c>
      <c r="E2" s="43" t="s">
        <v>134</v>
      </c>
      <c r="F2" s="44" t="s">
        <v>135</v>
      </c>
      <c r="G2" s="127" t="s">
        <v>136</v>
      </c>
      <c r="H2" s="128" t="s">
        <v>137</v>
      </c>
      <c r="I2" s="129" t="s">
        <v>138</v>
      </c>
      <c r="J2" s="130" t="s">
        <v>139</v>
      </c>
      <c r="K2" s="41" t="s">
        <v>141</v>
      </c>
      <c r="L2" s="80" t="s">
        <v>140</v>
      </c>
      <c r="M2" s="80" t="s">
        <v>650</v>
      </c>
      <c r="N2" s="80" t="s">
        <v>142</v>
      </c>
      <c r="O2" s="80" t="s">
        <v>651</v>
      </c>
      <c r="P2" s="80" t="s">
        <v>652</v>
      </c>
      <c r="Q2" s="80" t="s">
        <v>653</v>
      </c>
      <c r="R2" s="43" t="s">
        <v>654</v>
      </c>
      <c r="S2" s="41" t="s">
        <v>143</v>
      </c>
      <c r="T2" s="43" t="s">
        <v>144</v>
      </c>
      <c r="U2" s="42"/>
      <c r="V2" s="1"/>
      <c r="W2" s="1"/>
      <c r="X2" s="1"/>
      <c r="Y2" s="1"/>
      <c r="Z2" s="1"/>
      <c r="AA2" s="1"/>
      <c r="AB2" s="1"/>
      <c r="AC2" s="1"/>
    </row>
    <row r="3" spans="1:29" s="9" customFormat="1">
      <c r="A3" s="133"/>
      <c r="B3" s="134"/>
      <c r="C3" s="134"/>
      <c r="D3" s="134"/>
      <c r="E3" s="134"/>
      <c r="F3" s="133"/>
      <c r="G3" s="133"/>
      <c r="H3" s="139"/>
      <c r="I3" s="107"/>
      <c r="J3" s="135"/>
      <c r="K3" s="134"/>
      <c r="L3" s="134"/>
      <c r="M3" s="134"/>
      <c r="N3" s="134"/>
      <c r="O3" s="134"/>
      <c r="P3" s="134"/>
      <c r="Q3" s="134"/>
      <c r="R3" s="134"/>
      <c r="S3" s="108"/>
      <c r="T3" s="108"/>
      <c r="U3" s="117"/>
    </row>
    <row r="4" spans="1:29">
      <c r="A4" s="1" t="s">
        <v>13</v>
      </c>
      <c r="E4" s="98"/>
      <c r="F4" s="95"/>
      <c r="K4" s="98"/>
      <c r="L4" s="98"/>
      <c r="M4" s="98"/>
      <c r="N4" s="98"/>
      <c r="O4" s="98"/>
    </row>
    <row r="5" spans="1:29">
      <c r="A5" t="s">
        <v>14</v>
      </c>
      <c r="B5" s="13">
        <v>114</v>
      </c>
      <c r="C5" s="13">
        <v>114</v>
      </c>
      <c r="D5" s="13">
        <v>66</v>
      </c>
      <c r="E5" s="13">
        <v>66</v>
      </c>
      <c r="F5" s="12">
        <v>2282</v>
      </c>
      <c r="G5" s="12">
        <v>12341</v>
      </c>
      <c r="H5" s="39">
        <f>(G5/U5)</f>
        <v>1.5205766387382946</v>
      </c>
      <c r="I5" s="12">
        <v>3156</v>
      </c>
      <c r="J5" s="48">
        <f>(I5/U5)</f>
        <v>0.38886150813208475</v>
      </c>
      <c r="K5" s="13">
        <v>3</v>
      </c>
      <c r="L5" s="13">
        <v>3</v>
      </c>
      <c r="M5" s="13">
        <v>0</v>
      </c>
      <c r="N5" s="13">
        <v>0</v>
      </c>
      <c r="O5" s="13">
        <v>91</v>
      </c>
      <c r="P5" s="13">
        <v>91</v>
      </c>
      <c r="Q5" s="13">
        <v>0</v>
      </c>
      <c r="R5" s="13">
        <v>0</v>
      </c>
      <c r="S5" s="13">
        <v>14</v>
      </c>
      <c r="T5" s="12">
        <v>8101</v>
      </c>
      <c r="U5" s="12">
        <v>8116</v>
      </c>
    </row>
    <row r="6" spans="1:29">
      <c r="A6" t="s">
        <v>16</v>
      </c>
      <c r="B6" s="13">
        <v>254</v>
      </c>
      <c r="C6" s="13">
        <v>195</v>
      </c>
      <c r="D6" s="13">
        <v>429</v>
      </c>
      <c r="E6" s="13">
        <v>272</v>
      </c>
      <c r="F6" s="12">
        <v>1040</v>
      </c>
      <c r="G6" s="12">
        <v>20343</v>
      </c>
      <c r="H6" s="39">
        <f t="shared" ref="H6:H68" si="0">(G6/U6)</f>
        <v>1.9622841709269798</v>
      </c>
      <c r="I6" s="12">
        <v>1980</v>
      </c>
      <c r="J6" s="48">
        <f t="shared" ref="J6:J68" si="1">(I6/U6)</f>
        <v>0.19099064338767241</v>
      </c>
      <c r="K6" s="13">
        <v>63</v>
      </c>
      <c r="L6" s="13">
        <v>39</v>
      </c>
      <c r="M6" s="13">
        <v>8</v>
      </c>
      <c r="N6" s="13">
        <v>3</v>
      </c>
      <c r="O6" s="12">
        <v>1218</v>
      </c>
      <c r="P6" s="13">
        <v>618</v>
      </c>
      <c r="Q6" s="13">
        <v>93</v>
      </c>
      <c r="R6" s="13">
        <v>301</v>
      </c>
      <c r="S6" s="13">
        <v>6</v>
      </c>
      <c r="T6" s="12">
        <v>4717</v>
      </c>
      <c r="U6" s="12">
        <v>10367</v>
      </c>
    </row>
    <row r="7" spans="1:29">
      <c r="A7" t="s">
        <v>17</v>
      </c>
      <c r="B7" s="13">
        <v>0</v>
      </c>
      <c r="C7" s="13">
        <v>0</v>
      </c>
      <c r="D7" s="13">
        <v>29</v>
      </c>
      <c r="E7" s="13">
        <v>20</v>
      </c>
      <c r="F7" s="12">
        <v>15180</v>
      </c>
      <c r="G7" s="12">
        <v>46329</v>
      </c>
      <c r="H7" s="39">
        <f t="shared" si="0"/>
        <v>4.2707411504424782</v>
      </c>
      <c r="I7" s="12">
        <v>2588</v>
      </c>
      <c r="J7" s="48">
        <f t="shared" si="1"/>
        <v>0.2385693215339233</v>
      </c>
      <c r="K7" s="13">
        <v>90</v>
      </c>
      <c r="L7" s="13">
        <v>54</v>
      </c>
      <c r="M7" s="13">
        <v>12</v>
      </c>
      <c r="N7" s="13">
        <v>5</v>
      </c>
      <c r="O7" s="12">
        <v>1238</v>
      </c>
      <c r="P7" s="13">
        <v>804</v>
      </c>
      <c r="Q7" s="13">
        <v>106</v>
      </c>
      <c r="R7" s="13">
        <v>175</v>
      </c>
      <c r="S7" s="13">
        <v>15</v>
      </c>
      <c r="T7" s="12">
        <v>14680</v>
      </c>
      <c r="U7" s="12">
        <v>10848</v>
      </c>
    </row>
    <row r="8" spans="1:29">
      <c r="A8" t="s">
        <v>19</v>
      </c>
      <c r="B8" s="13">
        <v>265</v>
      </c>
      <c r="C8" s="13">
        <v>217</v>
      </c>
      <c r="D8" s="13">
        <v>81</v>
      </c>
      <c r="E8" s="13">
        <v>66</v>
      </c>
      <c r="F8" s="12">
        <v>28505</v>
      </c>
      <c r="G8" s="12">
        <v>34337</v>
      </c>
      <c r="H8" s="39">
        <f t="shared" si="0"/>
        <v>3.4034096540786996</v>
      </c>
      <c r="I8" s="12">
        <v>6556</v>
      </c>
      <c r="J8" s="48">
        <f t="shared" si="1"/>
        <v>0.64981663197541872</v>
      </c>
      <c r="K8" s="13">
        <v>200</v>
      </c>
      <c r="L8" s="13">
        <v>127</v>
      </c>
      <c r="M8" s="13">
        <v>0</v>
      </c>
      <c r="N8" s="13">
        <v>5</v>
      </c>
      <c r="O8" s="12">
        <v>3169</v>
      </c>
      <c r="P8" s="13">
        <v>998</v>
      </c>
      <c r="Q8" s="13">
        <v>0</v>
      </c>
      <c r="R8" s="13">
        <v>479</v>
      </c>
      <c r="S8" s="13">
        <v>17</v>
      </c>
      <c r="T8" s="12">
        <v>8997</v>
      </c>
      <c r="U8" s="12">
        <v>10089</v>
      </c>
    </row>
    <row r="9" spans="1:29">
      <c r="A9" t="s">
        <v>20</v>
      </c>
      <c r="B9" s="13">
        <v>146</v>
      </c>
      <c r="C9" s="13">
        <v>146</v>
      </c>
      <c r="D9" s="13">
        <v>205</v>
      </c>
      <c r="E9" s="13">
        <v>162</v>
      </c>
      <c r="F9" s="12">
        <v>3386</v>
      </c>
      <c r="G9" s="12">
        <v>18386</v>
      </c>
      <c r="H9" s="39">
        <f t="shared" si="0"/>
        <v>2.1075194864740943</v>
      </c>
      <c r="I9" s="12">
        <v>1218</v>
      </c>
      <c r="J9" s="48">
        <f t="shared" si="1"/>
        <v>0.13961485557083905</v>
      </c>
      <c r="K9" s="13">
        <v>22</v>
      </c>
      <c r="L9" s="13">
        <v>7</v>
      </c>
      <c r="M9" s="13">
        <v>3</v>
      </c>
      <c r="N9" s="13">
        <v>0</v>
      </c>
      <c r="O9" s="13">
        <v>253</v>
      </c>
      <c r="P9" s="13">
        <v>27</v>
      </c>
      <c r="Q9" s="13">
        <v>9</v>
      </c>
      <c r="R9" s="13">
        <v>0</v>
      </c>
      <c r="S9" s="13">
        <v>7</v>
      </c>
      <c r="T9" s="12">
        <v>9521</v>
      </c>
      <c r="U9" s="12">
        <v>8724</v>
      </c>
    </row>
    <row r="10" spans="1:29">
      <c r="A10" t="s">
        <v>21</v>
      </c>
      <c r="B10" s="13">
        <v>160</v>
      </c>
      <c r="C10" s="13">
        <v>49</v>
      </c>
      <c r="D10" s="13">
        <v>175</v>
      </c>
      <c r="E10" s="13">
        <v>103</v>
      </c>
      <c r="F10" s="12">
        <v>1547</v>
      </c>
      <c r="G10" s="12">
        <v>15427</v>
      </c>
      <c r="H10" s="39">
        <f t="shared" si="0"/>
        <v>1.3042779844436929</v>
      </c>
      <c r="I10" s="12">
        <v>2729</v>
      </c>
      <c r="J10" s="48">
        <f t="shared" si="1"/>
        <v>0.23072370645924925</v>
      </c>
      <c r="K10" s="13">
        <v>104</v>
      </c>
      <c r="L10" s="13">
        <v>20</v>
      </c>
      <c r="M10" s="13">
        <v>0</v>
      </c>
      <c r="N10" s="13">
        <v>0</v>
      </c>
      <c r="O10" s="13">
        <v>968</v>
      </c>
      <c r="P10" s="13">
        <v>149</v>
      </c>
      <c r="Q10" s="13">
        <v>0</v>
      </c>
      <c r="R10" s="13">
        <v>0</v>
      </c>
      <c r="S10" s="13">
        <v>21</v>
      </c>
      <c r="T10" s="12">
        <v>6200</v>
      </c>
      <c r="U10" s="12">
        <v>11828</v>
      </c>
    </row>
    <row r="11" spans="1:29">
      <c r="A11" t="s">
        <v>23</v>
      </c>
      <c r="B11" s="13">
        <v>0</v>
      </c>
      <c r="C11" s="13">
        <v>0</v>
      </c>
      <c r="D11" s="13">
        <v>0</v>
      </c>
      <c r="E11" s="13">
        <v>0</v>
      </c>
      <c r="F11" s="12">
        <v>2359</v>
      </c>
      <c r="G11" s="12">
        <v>25125</v>
      </c>
      <c r="H11" s="39">
        <f t="shared" si="0"/>
        <v>3.4828112004435821</v>
      </c>
      <c r="I11" s="12">
        <v>3898</v>
      </c>
      <c r="J11" s="48">
        <f t="shared" si="1"/>
        <v>0.54033823121707791</v>
      </c>
      <c r="K11" s="13">
        <v>53</v>
      </c>
      <c r="L11" s="13">
        <v>35</v>
      </c>
      <c r="M11" s="13">
        <v>0</v>
      </c>
      <c r="N11" s="13">
        <v>18</v>
      </c>
      <c r="O11" s="12">
        <v>5024</v>
      </c>
      <c r="P11" s="12">
        <v>3988</v>
      </c>
      <c r="Q11" s="13">
        <v>0</v>
      </c>
      <c r="R11" s="12">
        <v>1532</v>
      </c>
      <c r="S11" s="13">
        <v>9</v>
      </c>
      <c r="T11" s="12">
        <v>4566</v>
      </c>
      <c r="U11" s="12">
        <v>7214</v>
      </c>
    </row>
    <row r="12" spans="1:29">
      <c r="A12" t="s">
        <v>25</v>
      </c>
      <c r="B12" s="13">
        <v>0</v>
      </c>
      <c r="C12" s="13">
        <v>0</v>
      </c>
      <c r="D12" s="13">
        <v>0</v>
      </c>
      <c r="E12" s="13">
        <v>0</v>
      </c>
      <c r="F12" s="13">
        <v>748</v>
      </c>
      <c r="G12" s="12">
        <v>6755</v>
      </c>
      <c r="H12" s="39">
        <f t="shared" si="0"/>
        <v>0.51853842020419127</v>
      </c>
      <c r="I12" s="12">
        <v>4172</v>
      </c>
      <c r="J12" s="48">
        <f t="shared" si="1"/>
        <v>0.32025792584631918</v>
      </c>
      <c r="K12" s="13">
        <v>5</v>
      </c>
      <c r="L12" s="13">
        <v>3</v>
      </c>
      <c r="M12" s="13">
        <v>0</v>
      </c>
      <c r="N12" s="13">
        <v>0</v>
      </c>
      <c r="O12" s="13">
        <v>449</v>
      </c>
      <c r="P12" s="13">
        <v>134</v>
      </c>
      <c r="Q12" s="13">
        <v>0</v>
      </c>
      <c r="R12" s="13">
        <v>0</v>
      </c>
      <c r="S12" s="13">
        <v>14</v>
      </c>
      <c r="T12" s="12">
        <v>17929</v>
      </c>
      <c r="U12" s="12">
        <v>13027</v>
      </c>
    </row>
    <row r="13" spans="1:29">
      <c r="A13" t="s">
        <v>26</v>
      </c>
      <c r="B13" s="13">
        <v>0</v>
      </c>
      <c r="C13" s="13">
        <v>0</v>
      </c>
      <c r="D13" s="13">
        <v>5</v>
      </c>
      <c r="E13" s="13">
        <v>5</v>
      </c>
      <c r="F13" s="13">
        <v>736</v>
      </c>
      <c r="G13" s="12">
        <v>12337</v>
      </c>
      <c r="H13" s="39">
        <f t="shared" si="0"/>
        <v>0.90414071088310732</v>
      </c>
      <c r="I13" s="12">
        <v>2553</v>
      </c>
      <c r="J13" s="48">
        <f t="shared" si="1"/>
        <v>0.18710150238182485</v>
      </c>
      <c r="K13" s="13">
        <v>25</v>
      </c>
      <c r="L13" s="13">
        <v>13</v>
      </c>
      <c r="M13" s="13">
        <v>0</v>
      </c>
      <c r="N13" s="13">
        <v>4</v>
      </c>
      <c r="O13" s="13">
        <v>529</v>
      </c>
      <c r="P13" s="13">
        <v>271</v>
      </c>
      <c r="Q13" s="13">
        <v>0</v>
      </c>
      <c r="R13" s="13">
        <v>571</v>
      </c>
      <c r="S13" s="13">
        <v>5</v>
      </c>
      <c r="T13" s="12">
        <v>3248</v>
      </c>
      <c r="U13" s="12">
        <v>13645</v>
      </c>
    </row>
    <row r="14" spans="1:29" s="9" customFormat="1">
      <c r="A14" s="133"/>
      <c r="B14" s="134"/>
      <c r="C14" s="108"/>
      <c r="D14" s="108"/>
      <c r="E14" s="134"/>
      <c r="F14" s="140"/>
      <c r="G14" s="134"/>
      <c r="H14" s="139"/>
      <c r="I14" s="134"/>
      <c r="J14" s="135"/>
      <c r="K14" s="134"/>
      <c r="L14" s="134"/>
      <c r="M14" s="134"/>
      <c r="N14" s="108"/>
      <c r="O14" s="134"/>
      <c r="P14" s="134"/>
      <c r="Q14" s="134"/>
      <c r="R14" s="134"/>
      <c r="S14" s="108"/>
      <c r="T14" s="108"/>
      <c r="U14" s="117"/>
    </row>
    <row r="15" spans="1:29">
      <c r="A15" s="1" t="s">
        <v>27</v>
      </c>
      <c r="E15" s="98"/>
      <c r="F15" s="125"/>
      <c r="G15" s="98"/>
      <c r="H15" s="124"/>
      <c r="I15" s="98"/>
      <c r="K15" s="98"/>
      <c r="L15" s="98"/>
      <c r="M15" s="98"/>
      <c r="O15" s="98"/>
    </row>
    <row r="16" spans="1:29">
      <c r="A16" t="s">
        <v>28</v>
      </c>
      <c r="B16" s="13">
        <v>305</v>
      </c>
      <c r="C16" s="13">
        <v>211</v>
      </c>
      <c r="D16" s="13">
        <v>957</v>
      </c>
      <c r="E16" s="13">
        <v>593</v>
      </c>
      <c r="F16" s="12">
        <v>1434</v>
      </c>
      <c r="G16" s="12">
        <v>97202</v>
      </c>
      <c r="H16" s="39">
        <f t="shared" si="0"/>
        <v>2.6133082403548866</v>
      </c>
      <c r="I16" s="12">
        <v>12507</v>
      </c>
      <c r="J16" s="48">
        <f t="shared" si="1"/>
        <v>0.33625487296679663</v>
      </c>
      <c r="K16" s="13">
        <v>102</v>
      </c>
      <c r="L16" s="13">
        <v>79</v>
      </c>
      <c r="M16" s="13">
        <v>12</v>
      </c>
      <c r="N16" s="13">
        <v>0</v>
      </c>
      <c r="O16" s="12">
        <v>1881</v>
      </c>
      <c r="P16" s="12">
        <v>1324</v>
      </c>
      <c r="Q16" s="13">
        <v>176</v>
      </c>
      <c r="R16" s="13">
        <v>0</v>
      </c>
      <c r="S16" s="13">
        <v>56</v>
      </c>
      <c r="T16" s="12">
        <v>33828</v>
      </c>
      <c r="U16" s="12">
        <v>37195</v>
      </c>
    </row>
    <row r="17" spans="1:21">
      <c r="A17" t="s">
        <v>29</v>
      </c>
      <c r="B17" s="13">
        <v>781</v>
      </c>
      <c r="C17" s="13">
        <v>563</v>
      </c>
      <c r="D17" s="13">
        <v>400</v>
      </c>
      <c r="E17" s="13">
        <v>222</v>
      </c>
      <c r="F17" s="12">
        <v>7904</v>
      </c>
      <c r="G17" s="12">
        <v>83349</v>
      </c>
      <c r="H17" s="39">
        <f t="shared" si="0"/>
        <v>3.056211498973306</v>
      </c>
      <c r="I17" s="12">
        <v>14411</v>
      </c>
      <c r="J17" s="48">
        <f t="shared" si="1"/>
        <v>0.52841742446465234</v>
      </c>
      <c r="K17" s="13">
        <v>490</v>
      </c>
      <c r="L17" s="13">
        <v>70</v>
      </c>
      <c r="M17" s="13">
        <v>3</v>
      </c>
      <c r="N17" s="13">
        <v>8</v>
      </c>
      <c r="O17" s="12">
        <v>5529</v>
      </c>
      <c r="P17" s="12">
        <v>3231</v>
      </c>
      <c r="Q17" s="13">
        <v>60</v>
      </c>
      <c r="R17" s="13">
        <v>360</v>
      </c>
      <c r="S17" s="13">
        <v>17</v>
      </c>
      <c r="T17" s="12">
        <v>23909</v>
      </c>
      <c r="U17" s="12">
        <v>27272</v>
      </c>
    </row>
    <row r="18" spans="1:21">
      <c r="A18" t="s">
        <v>31</v>
      </c>
      <c r="B18" s="13">
        <v>536</v>
      </c>
      <c r="C18" s="13">
        <v>405</v>
      </c>
      <c r="D18" s="13">
        <v>680</v>
      </c>
      <c r="E18" s="13">
        <v>637</v>
      </c>
      <c r="F18" s="12">
        <v>51011</v>
      </c>
      <c r="G18" s="12">
        <v>94928</v>
      </c>
      <c r="H18" s="39">
        <f t="shared" si="0"/>
        <v>2.484831034211973</v>
      </c>
      <c r="I18" s="12">
        <v>7100</v>
      </c>
      <c r="J18" s="48">
        <f t="shared" si="1"/>
        <v>0.18584927885244615</v>
      </c>
      <c r="K18" s="13">
        <v>298</v>
      </c>
      <c r="L18" s="13">
        <v>113</v>
      </c>
      <c r="M18" s="13">
        <v>0</v>
      </c>
      <c r="N18" s="13">
        <v>20</v>
      </c>
      <c r="O18" s="12">
        <v>5572</v>
      </c>
      <c r="P18" s="12">
        <v>3615</v>
      </c>
      <c r="Q18" s="13">
        <v>0</v>
      </c>
      <c r="R18" s="13">
        <v>45</v>
      </c>
      <c r="S18" s="13">
        <v>43</v>
      </c>
      <c r="T18" s="12">
        <v>64644</v>
      </c>
      <c r="U18" s="12">
        <v>38203</v>
      </c>
    </row>
    <row r="19" spans="1:21">
      <c r="A19" t="s">
        <v>32</v>
      </c>
      <c r="B19" s="13">
        <v>668</v>
      </c>
      <c r="C19" s="13">
        <v>196</v>
      </c>
      <c r="D19" s="13">
        <v>10</v>
      </c>
      <c r="E19" s="13">
        <v>6</v>
      </c>
      <c r="F19" s="12">
        <v>53326</v>
      </c>
      <c r="G19" s="12">
        <v>57391</v>
      </c>
      <c r="H19" s="39">
        <f t="shared" si="0"/>
        <v>1.6107041621060312</v>
      </c>
      <c r="I19" s="12">
        <v>13306</v>
      </c>
      <c r="J19" s="48">
        <f t="shared" si="1"/>
        <v>0.37343885942016786</v>
      </c>
      <c r="K19" s="13">
        <v>198</v>
      </c>
      <c r="L19" s="13">
        <v>176</v>
      </c>
      <c r="M19" s="13">
        <v>6</v>
      </c>
      <c r="N19" s="13">
        <v>104</v>
      </c>
      <c r="O19" s="12">
        <v>1735</v>
      </c>
      <c r="P19" s="12">
        <v>1062</v>
      </c>
      <c r="Q19" s="13">
        <v>35</v>
      </c>
      <c r="R19" s="13">
        <v>749</v>
      </c>
      <c r="S19" s="13">
        <v>38</v>
      </c>
      <c r="T19" s="12">
        <v>24433</v>
      </c>
      <c r="U19" s="12">
        <v>35631</v>
      </c>
    </row>
    <row r="20" spans="1:21">
      <c r="A20" t="s">
        <v>33</v>
      </c>
      <c r="B20" s="13">
        <v>0</v>
      </c>
      <c r="C20" s="13">
        <v>1</v>
      </c>
      <c r="D20" s="13">
        <v>108</v>
      </c>
      <c r="E20" s="13">
        <v>84</v>
      </c>
      <c r="F20" s="12">
        <v>6634</v>
      </c>
      <c r="G20" s="12">
        <v>23701</v>
      </c>
      <c r="H20" s="39">
        <f t="shared" si="0"/>
        <v>1.0307023265927375</v>
      </c>
      <c r="I20" s="12">
        <v>2078</v>
      </c>
      <c r="J20" s="48">
        <f t="shared" si="1"/>
        <v>9.0367471189388995E-2</v>
      </c>
      <c r="K20" s="13">
        <v>210</v>
      </c>
      <c r="L20" s="13">
        <v>45</v>
      </c>
      <c r="M20" s="13">
        <v>0</v>
      </c>
      <c r="N20" s="13">
        <v>38</v>
      </c>
      <c r="O20" s="12">
        <v>4478</v>
      </c>
      <c r="P20" s="12">
        <v>1907</v>
      </c>
      <c r="Q20" s="13">
        <v>0</v>
      </c>
      <c r="R20" s="13">
        <v>420</v>
      </c>
      <c r="S20" s="13">
        <v>12</v>
      </c>
      <c r="T20" s="12">
        <v>12589</v>
      </c>
      <c r="U20" s="12">
        <v>22995</v>
      </c>
    </row>
    <row r="21" spans="1:21">
      <c r="A21" t="s">
        <v>34</v>
      </c>
      <c r="B21" s="13">
        <v>148</v>
      </c>
      <c r="C21" s="13">
        <v>104</v>
      </c>
      <c r="D21" s="13">
        <v>121</v>
      </c>
      <c r="E21" s="13">
        <v>74</v>
      </c>
      <c r="F21" s="12">
        <v>15188</v>
      </c>
      <c r="G21" s="12">
        <v>50811</v>
      </c>
      <c r="H21" s="39">
        <f t="shared" si="0"/>
        <v>1.444109705840557</v>
      </c>
      <c r="I21" s="12">
        <v>7191</v>
      </c>
      <c r="J21" s="48">
        <f t="shared" si="1"/>
        <v>0.20437686514139547</v>
      </c>
      <c r="K21" s="13">
        <v>15</v>
      </c>
      <c r="L21" s="13">
        <v>15</v>
      </c>
      <c r="M21" s="13">
        <v>0</v>
      </c>
      <c r="N21" s="13">
        <v>0</v>
      </c>
      <c r="O21" s="13">
        <v>385</v>
      </c>
      <c r="P21" s="13">
        <v>385</v>
      </c>
      <c r="Q21" s="13">
        <v>0</v>
      </c>
      <c r="R21" s="13">
        <v>0</v>
      </c>
      <c r="S21" s="13">
        <v>9</v>
      </c>
      <c r="T21" s="12">
        <v>4956</v>
      </c>
      <c r="U21" s="12">
        <v>35185</v>
      </c>
    </row>
    <row r="22" spans="1:21">
      <c r="A22" t="s">
        <v>35</v>
      </c>
      <c r="B22" s="13">
        <v>332</v>
      </c>
      <c r="C22" s="13">
        <v>70</v>
      </c>
      <c r="D22" s="13">
        <v>166</v>
      </c>
      <c r="E22" s="13">
        <v>94</v>
      </c>
      <c r="F22" s="12">
        <v>2088</v>
      </c>
      <c r="G22" s="12">
        <v>53969</v>
      </c>
      <c r="H22" s="39">
        <f t="shared" si="0"/>
        <v>1.6697295959408451</v>
      </c>
      <c r="I22" s="12">
        <v>7838</v>
      </c>
      <c r="J22" s="48">
        <f t="shared" si="1"/>
        <v>0.24249737021223935</v>
      </c>
      <c r="K22" s="13">
        <v>78</v>
      </c>
      <c r="L22" s="13">
        <v>42</v>
      </c>
      <c r="M22">
        <v>0</v>
      </c>
      <c r="N22" s="13">
        <v>2</v>
      </c>
      <c r="O22" s="12">
        <v>1148</v>
      </c>
      <c r="P22" s="13">
        <v>868</v>
      </c>
      <c r="Q22">
        <v>0</v>
      </c>
      <c r="R22" s="13">
        <v>39</v>
      </c>
      <c r="S22" s="13">
        <v>11</v>
      </c>
      <c r="T22" s="12">
        <v>12773</v>
      </c>
      <c r="U22" s="12">
        <v>32322</v>
      </c>
    </row>
    <row r="23" spans="1:21">
      <c r="A23" t="s">
        <v>36</v>
      </c>
      <c r="B23" s="13">
        <v>206</v>
      </c>
      <c r="C23" s="13">
        <v>47</v>
      </c>
      <c r="D23" s="13">
        <v>8</v>
      </c>
      <c r="E23" s="13">
        <v>5</v>
      </c>
      <c r="F23" s="13">
        <v>476</v>
      </c>
      <c r="G23" s="12">
        <v>30604</v>
      </c>
      <c r="H23" s="39">
        <f t="shared" si="0"/>
        <v>0.82486119346665943</v>
      </c>
      <c r="I23" s="12">
        <v>4758</v>
      </c>
      <c r="J23" s="48">
        <f t="shared" si="1"/>
        <v>0.12824106517168885</v>
      </c>
      <c r="K23" s="13">
        <v>236</v>
      </c>
      <c r="L23" s="13">
        <v>73</v>
      </c>
      <c r="M23" s="13">
        <v>0</v>
      </c>
      <c r="N23" s="13">
        <v>3</v>
      </c>
      <c r="O23" s="12">
        <v>3744</v>
      </c>
      <c r="P23" s="12">
        <v>1242</v>
      </c>
      <c r="Q23" s="13">
        <v>0</v>
      </c>
      <c r="R23" s="13">
        <v>98</v>
      </c>
      <c r="S23" s="13">
        <v>23</v>
      </c>
      <c r="T23" s="12">
        <v>24091</v>
      </c>
      <c r="U23" s="12">
        <v>37102</v>
      </c>
    </row>
    <row r="24" spans="1:21">
      <c r="A24" t="s">
        <v>37</v>
      </c>
      <c r="B24" s="13">
        <v>272</v>
      </c>
      <c r="C24" s="13">
        <v>19</v>
      </c>
      <c r="D24" s="13">
        <v>428</v>
      </c>
      <c r="E24" s="13">
        <v>48</v>
      </c>
      <c r="F24" s="13">
        <v>516</v>
      </c>
      <c r="G24" s="12">
        <v>65980</v>
      </c>
      <c r="H24" s="39">
        <f t="shared" si="0"/>
        <v>2.1611529642974125</v>
      </c>
      <c r="I24" s="12">
        <v>18823</v>
      </c>
      <c r="J24" s="48">
        <f t="shared" si="1"/>
        <v>0.61654110710776289</v>
      </c>
      <c r="K24" s="13">
        <v>48</v>
      </c>
      <c r="L24" s="13">
        <v>21</v>
      </c>
      <c r="M24" s="13">
        <v>0</v>
      </c>
      <c r="N24" s="13">
        <v>4</v>
      </c>
      <c r="O24" s="12">
        <v>1368</v>
      </c>
      <c r="P24" s="12">
        <v>1215</v>
      </c>
      <c r="Q24" s="13">
        <v>0</v>
      </c>
      <c r="R24" s="13">
        <v>78</v>
      </c>
      <c r="S24" s="13">
        <v>20</v>
      </c>
      <c r="T24" s="12">
        <v>26047</v>
      </c>
      <c r="U24" s="12">
        <v>30530</v>
      </c>
    </row>
    <row r="25" spans="1:21">
      <c r="A25" t="s">
        <v>38</v>
      </c>
      <c r="B25" s="13">
        <v>345</v>
      </c>
      <c r="C25" s="13">
        <v>118</v>
      </c>
      <c r="D25" s="13">
        <v>127</v>
      </c>
      <c r="E25" s="13">
        <v>71</v>
      </c>
      <c r="F25" s="12">
        <v>11915</v>
      </c>
      <c r="G25" s="12">
        <v>156154</v>
      </c>
      <c r="H25" s="39">
        <f t="shared" si="0"/>
        <v>4.0577397812020894</v>
      </c>
      <c r="I25" s="12">
        <v>17748</v>
      </c>
      <c r="J25" s="48">
        <f t="shared" si="1"/>
        <v>0.46119065561416728</v>
      </c>
      <c r="K25" s="13">
        <v>292</v>
      </c>
      <c r="L25" s="13">
        <v>234</v>
      </c>
      <c r="M25" s="13">
        <v>36</v>
      </c>
      <c r="N25" s="13">
        <v>132</v>
      </c>
      <c r="O25" s="12">
        <v>9264</v>
      </c>
      <c r="P25" s="12">
        <v>8581</v>
      </c>
      <c r="Q25" s="13">
        <v>460</v>
      </c>
      <c r="R25" s="12">
        <v>5431</v>
      </c>
      <c r="S25" s="13">
        <v>33</v>
      </c>
      <c r="T25" s="12">
        <v>24764</v>
      </c>
      <c r="U25" s="12">
        <v>38483</v>
      </c>
    </row>
    <row r="26" spans="1:21">
      <c r="A26" t="s">
        <v>39</v>
      </c>
      <c r="B26" s="13">
        <v>352</v>
      </c>
      <c r="C26" s="13">
        <v>218</v>
      </c>
      <c r="D26" s="12">
        <v>1068</v>
      </c>
      <c r="E26" s="13">
        <v>579</v>
      </c>
      <c r="F26" s="12">
        <v>3594</v>
      </c>
      <c r="G26" s="12">
        <v>39416</v>
      </c>
      <c r="H26" s="39">
        <f t="shared" si="0"/>
        <v>1.2840342704498811</v>
      </c>
      <c r="I26" s="12">
        <v>13637</v>
      </c>
      <c r="J26" s="48">
        <f t="shared" si="1"/>
        <v>0.44424536599667719</v>
      </c>
      <c r="K26" s="13">
        <v>215</v>
      </c>
      <c r="L26" s="13">
        <v>198</v>
      </c>
      <c r="M26" s="13">
        <v>12</v>
      </c>
      <c r="N26" s="13">
        <v>5</v>
      </c>
      <c r="O26" s="12">
        <v>4614</v>
      </c>
      <c r="P26" s="12">
        <v>2311</v>
      </c>
      <c r="Q26" s="13">
        <v>120</v>
      </c>
      <c r="R26" s="13">
        <v>72</v>
      </c>
      <c r="S26" s="13">
        <v>35</v>
      </c>
      <c r="T26" s="12">
        <v>21535</v>
      </c>
      <c r="U26" s="12">
        <v>30697</v>
      </c>
    </row>
    <row r="27" spans="1:21">
      <c r="A27" t="s">
        <v>40</v>
      </c>
      <c r="B27" s="13">
        <v>273</v>
      </c>
      <c r="C27" s="13">
        <v>106</v>
      </c>
      <c r="D27" s="13">
        <v>39</v>
      </c>
      <c r="E27" s="13">
        <v>30</v>
      </c>
      <c r="F27" s="12">
        <v>33252</v>
      </c>
      <c r="G27" s="12">
        <v>98589</v>
      </c>
      <c r="H27" s="39">
        <f t="shared" si="0"/>
        <v>3.6229972071145085</v>
      </c>
      <c r="I27" s="12">
        <v>11526</v>
      </c>
      <c r="J27" s="48">
        <f t="shared" si="1"/>
        <v>0.42356313391150963</v>
      </c>
      <c r="K27" s="13">
        <v>126</v>
      </c>
      <c r="L27" s="13">
        <v>83</v>
      </c>
      <c r="M27" s="13">
        <v>0</v>
      </c>
      <c r="N27" s="13">
        <v>0</v>
      </c>
      <c r="O27" s="13">
        <v>3812</v>
      </c>
      <c r="P27" s="12">
        <v>1899</v>
      </c>
      <c r="Q27" s="13">
        <v>0</v>
      </c>
      <c r="R27" s="13">
        <v>0</v>
      </c>
      <c r="S27" s="13">
        <v>20</v>
      </c>
      <c r="T27" s="12">
        <v>23305</v>
      </c>
      <c r="U27" s="12">
        <v>27212</v>
      </c>
    </row>
    <row r="28" spans="1:21">
      <c r="A28" t="s">
        <v>41</v>
      </c>
      <c r="B28" s="13">
        <v>455</v>
      </c>
      <c r="C28" s="13">
        <v>318</v>
      </c>
      <c r="D28" s="13">
        <v>592</v>
      </c>
      <c r="E28" s="13">
        <v>392</v>
      </c>
      <c r="F28" s="12">
        <v>4519</v>
      </c>
      <c r="G28" s="12">
        <v>66224</v>
      </c>
      <c r="H28" s="39">
        <f t="shared" si="0"/>
        <v>3.1907492170561311</v>
      </c>
      <c r="I28" s="12">
        <v>17000</v>
      </c>
      <c r="J28" s="48">
        <f t="shared" si="1"/>
        <v>0.81907973982172966</v>
      </c>
      <c r="K28" s="13">
        <v>158</v>
      </c>
      <c r="L28" s="13">
        <v>40</v>
      </c>
      <c r="M28" s="13">
        <v>0</v>
      </c>
      <c r="N28" s="13">
        <v>5</v>
      </c>
      <c r="O28" s="12">
        <v>5186</v>
      </c>
      <c r="P28" s="12">
        <v>3108</v>
      </c>
      <c r="Q28" s="13">
        <v>0</v>
      </c>
      <c r="R28" s="13">
        <v>200</v>
      </c>
      <c r="S28" s="13">
        <v>10</v>
      </c>
      <c r="T28" s="12">
        <v>13085</v>
      </c>
      <c r="U28" s="12">
        <v>20755</v>
      </c>
    </row>
    <row r="29" spans="1:21">
      <c r="A29" t="s">
        <v>42</v>
      </c>
      <c r="B29" s="13">
        <v>278</v>
      </c>
      <c r="C29" s="13">
        <v>204</v>
      </c>
      <c r="D29" s="13">
        <v>286</v>
      </c>
      <c r="E29" s="13">
        <v>179</v>
      </c>
      <c r="F29" s="12">
        <v>5696</v>
      </c>
      <c r="G29" s="12">
        <v>51156</v>
      </c>
      <c r="H29" s="39">
        <f t="shared" si="0"/>
        <v>1.7972175379426645</v>
      </c>
      <c r="I29" s="12">
        <v>8821</v>
      </c>
      <c r="J29" s="48">
        <f t="shared" si="1"/>
        <v>0.30990022484541879</v>
      </c>
      <c r="K29" s="13">
        <v>178</v>
      </c>
      <c r="L29" s="13">
        <v>37</v>
      </c>
      <c r="M29" s="13">
        <v>0</v>
      </c>
      <c r="N29" s="13">
        <v>10</v>
      </c>
      <c r="O29" s="12">
        <v>4595</v>
      </c>
      <c r="P29" s="12">
        <v>1000</v>
      </c>
      <c r="Q29" s="13">
        <v>0</v>
      </c>
      <c r="R29" s="13">
        <v>500</v>
      </c>
      <c r="S29" s="13">
        <v>18</v>
      </c>
      <c r="T29" s="12">
        <v>31746</v>
      </c>
      <c r="U29" s="12">
        <v>28464</v>
      </c>
    </row>
    <row r="30" spans="1:21" s="9" customFormat="1">
      <c r="A30" s="133"/>
      <c r="B30" s="134"/>
      <c r="C30" s="134"/>
      <c r="D30" s="134"/>
      <c r="E30" s="134"/>
      <c r="F30" s="134"/>
      <c r="G30" s="134"/>
      <c r="H30" s="139"/>
      <c r="I30" s="134"/>
      <c r="J30" s="135"/>
      <c r="K30" s="134"/>
      <c r="L30" s="108"/>
      <c r="M30" s="108"/>
      <c r="N30" s="108"/>
      <c r="O30" s="134"/>
      <c r="P30" s="134"/>
      <c r="Q30" s="134"/>
      <c r="R30" s="134"/>
      <c r="S30" s="108"/>
      <c r="T30" s="108"/>
      <c r="U30" s="117"/>
    </row>
    <row r="31" spans="1:21">
      <c r="A31" s="92" t="s">
        <v>43</v>
      </c>
      <c r="B31" s="98"/>
      <c r="C31" s="98"/>
      <c r="D31" s="98"/>
      <c r="E31" s="98"/>
      <c r="F31" s="98"/>
      <c r="G31" s="98"/>
      <c r="H31" s="124"/>
      <c r="I31" s="98"/>
      <c r="K31" s="98"/>
      <c r="O31" s="98"/>
    </row>
    <row r="32" spans="1:21">
      <c r="A32" t="s">
        <v>44</v>
      </c>
      <c r="B32" s="13">
        <v>242</v>
      </c>
      <c r="C32" s="13">
        <v>226</v>
      </c>
      <c r="D32" s="13">
        <v>974</v>
      </c>
      <c r="E32" s="13">
        <v>776</v>
      </c>
      <c r="F32" s="12">
        <v>11006</v>
      </c>
      <c r="G32" s="12">
        <v>271773</v>
      </c>
      <c r="H32" s="39">
        <f t="shared" si="0"/>
        <v>4.584255448350314</v>
      </c>
      <c r="I32" s="12">
        <v>17947</v>
      </c>
      <c r="J32" s="48">
        <f t="shared" si="1"/>
        <v>0.30272923554416031</v>
      </c>
      <c r="K32" s="13">
        <v>355</v>
      </c>
      <c r="L32" s="13">
        <v>161</v>
      </c>
      <c r="M32" s="13">
        <v>0</v>
      </c>
      <c r="N32" s="13">
        <v>172</v>
      </c>
      <c r="O32" s="12">
        <v>10928</v>
      </c>
      <c r="P32" s="12">
        <v>9502</v>
      </c>
      <c r="Q32" s="13">
        <v>0</v>
      </c>
      <c r="R32" s="12">
        <v>5896</v>
      </c>
      <c r="S32" s="13">
        <v>34</v>
      </c>
      <c r="T32" s="12">
        <v>41292</v>
      </c>
      <c r="U32" s="12">
        <v>59284</v>
      </c>
    </row>
    <row r="33" spans="1:21">
      <c r="A33" t="s">
        <v>45</v>
      </c>
      <c r="B33" s="13">
        <v>266</v>
      </c>
      <c r="C33" s="13">
        <v>166</v>
      </c>
      <c r="D33" s="13">
        <v>896</v>
      </c>
      <c r="E33" s="13">
        <v>705</v>
      </c>
      <c r="F33" s="12">
        <v>46207</v>
      </c>
      <c r="G33" s="12">
        <v>82969</v>
      </c>
      <c r="H33" s="39">
        <f t="shared" si="0"/>
        <v>2.0669905331340308</v>
      </c>
      <c r="I33" s="12">
        <v>23800</v>
      </c>
      <c r="J33" s="48">
        <f t="shared" si="1"/>
        <v>0.59292476332835076</v>
      </c>
      <c r="K33" s="13">
        <v>250</v>
      </c>
      <c r="L33" s="13">
        <v>169</v>
      </c>
      <c r="M33" s="13">
        <v>5</v>
      </c>
      <c r="N33" s="13">
        <v>12</v>
      </c>
      <c r="O33" s="12">
        <v>7802</v>
      </c>
      <c r="P33" s="12">
        <v>3762</v>
      </c>
      <c r="Q33" s="13">
        <v>73</v>
      </c>
      <c r="R33" s="12">
        <v>1616</v>
      </c>
      <c r="S33" s="13">
        <v>50</v>
      </c>
      <c r="T33" s="12">
        <v>41171</v>
      </c>
      <c r="U33" s="12">
        <v>40140</v>
      </c>
    </row>
    <row r="34" spans="1:21">
      <c r="A34" t="s">
        <v>46</v>
      </c>
      <c r="B34" s="13">
        <v>502</v>
      </c>
      <c r="C34" s="13">
        <v>458</v>
      </c>
      <c r="D34" s="12">
        <v>1298</v>
      </c>
      <c r="E34" s="12">
        <v>1040</v>
      </c>
      <c r="F34" s="12">
        <v>27603</v>
      </c>
      <c r="G34" s="12">
        <v>185493</v>
      </c>
      <c r="H34" s="39">
        <f t="shared" si="0"/>
        <v>3.7762464119215813</v>
      </c>
      <c r="I34" s="12">
        <v>18235</v>
      </c>
      <c r="J34" s="48">
        <f t="shared" si="1"/>
        <v>0.37122615581930335</v>
      </c>
      <c r="K34" s="13">
        <v>631</v>
      </c>
      <c r="L34" s="13">
        <v>283</v>
      </c>
      <c r="M34" s="13">
        <v>42</v>
      </c>
      <c r="N34" s="13">
        <v>29</v>
      </c>
      <c r="O34" s="12">
        <v>10480</v>
      </c>
      <c r="P34" s="12">
        <v>6244</v>
      </c>
      <c r="Q34" s="13">
        <v>253</v>
      </c>
      <c r="R34" s="12">
        <v>1513</v>
      </c>
      <c r="S34" s="13">
        <v>26</v>
      </c>
      <c r="T34" s="12">
        <v>30606</v>
      </c>
      <c r="U34" s="12">
        <v>49121</v>
      </c>
    </row>
    <row r="35" spans="1:21">
      <c r="A35" t="s">
        <v>47</v>
      </c>
      <c r="B35" s="13">
        <v>327</v>
      </c>
      <c r="C35" s="13">
        <v>416</v>
      </c>
      <c r="D35" s="13">
        <v>586</v>
      </c>
      <c r="E35" s="13">
        <v>416</v>
      </c>
      <c r="F35" s="12">
        <v>1920</v>
      </c>
      <c r="G35" s="12">
        <v>138335</v>
      </c>
      <c r="H35" s="39">
        <f t="shared" si="0"/>
        <v>2.4433474044898174</v>
      </c>
      <c r="I35" s="12">
        <v>17594</v>
      </c>
      <c r="J35" s="48">
        <f t="shared" si="1"/>
        <v>0.31075472031368673</v>
      </c>
      <c r="K35" s="13">
        <v>335</v>
      </c>
      <c r="L35" s="13">
        <v>188</v>
      </c>
      <c r="M35" s="13">
        <v>1</v>
      </c>
      <c r="N35" s="13">
        <v>6</v>
      </c>
      <c r="O35" s="12">
        <v>6897</v>
      </c>
      <c r="P35" s="12">
        <v>3037</v>
      </c>
      <c r="Q35" s="13">
        <v>0</v>
      </c>
      <c r="R35" s="13">
        <v>978</v>
      </c>
      <c r="S35" s="13">
        <v>28</v>
      </c>
      <c r="T35" s="12">
        <v>33156</v>
      </c>
      <c r="U35" s="12">
        <v>56617</v>
      </c>
    </row>
    <row r="36" spans="1:21">
      <c r="A36" t="s">
        <v>49</v>
      </c>
      <c r="B36" s="13">
        <v>209</v>
      </c>
      <c r="C36" s="13">
        <v>175</v>
      </c>
      <c r="D36" s="13">
        <v>218</v>
      </c>
      <c r="E36" s="13">
        <v>165</v>
      </c>
      <c r="F36" s="12">
        <v>7462</v>
      </c>
      <c r="G36" s="12">
        <v>57132</v>
      </c>
      <c r="H36" s="39">
        <f t="shared" si="0"/>
        <v>1.373695599903823</v>
      </c>
      <c r="I36" s="12">
        <v>23858</v>
      </c>
      <c r="J36" s="48">
        <f t="shared" si="1"/>
        <v>0.57364751142101467</v>
      </c>
      <c r="K36" s="13">
        <v>62</v>
      </c>
      <c r="L36" s="13">
        <v>61</v>
      </c>
      <c r="M36" s="13">
        <v>7</v>
      </c>
      <c r="N36" s="13">
        <v>71</v>
      </c>
      <c r="O36" s="12">
        <v>3658</v>
      </c>
      <c r="P36" s="12">
        <v>3386</v>
      </c>
      <c r="Q36" s="13">
        <v>219</v>
      </c>
      <c r="R36" s="12">
        <v>6920</v>
      </c>
      <c r="S36" s="13">
        <v>17</v>
      </c>
      <c r="T36" s="12">
        <v>68532</v>
      </c>
      <c r="U36" s="12">
        <v>41590</v>
      </c>
    </row>
    <row r="37" spans="1:21">
      <c r="A37" t="s">
        <v>50</v>
      </c>
      <c r="B37" s="13">
        <v>580</v>
      </c>
      <c r="C37" s="13">
        <v>431</v>
      </c>
      <c r="D37" s="13">
        <v>158</v>
      </c>
      <c r="E37" s="13">
        <v>135</v>
      </c>
      <c r="F37" s="12">
        <v>45623</v>
      </c>
      <c r="G37" s="12">
        <v>215634</v>
      </c>
      <c r="H37" s="39">
        <f t="shared" si="0"/>
        <v>3.7523753175790904</v>
      </c>
      <c r="I37" s="12">
        <v>32138</v>
      </c>
      <c r="J37" s="48">
        <f t="shared" si="1"/>
        <v>0.55925242752236104</v>
      </c>
      <c r="K37" s="13">
        <v>441</v>
      </c>
      <c r="L37" s="13">
        <v>105</v>
      </c>
      <c r="M37" s="13">
        <v>15</v>
      </c>
      <c r="N37" s="13">
        <v>24</v>
      </c>
      <c r="O37" s="12">
        <v>9939</v>
      </c>
      <c r="P37" s="12">
        <v>3080</v>
      </c>
      <c r="Q37" s="13">
        <v>137</v>
      </c>
      <c r="R37" s="13">
        <v>942</v>
      </c>
      <c r="S37" s="13">
        <v>12</v>
      </c>
      <c r="T37" s="12">
        <v>16987</v>
      </c>
      <c r="U37" s="12">
        <v>57466</v>
      </c>
    </row>
    <row r="38" spans="1:21">
      <c r="A38" s="16" t="s">
        <v>51</v>
      </c>
      <c r="B38" s="12">
        <v>1010</v>
      </c>
      <c r="C38" s="13">
        <v>932</v>
      </c>
      <c r="D38" s="12">
        <v>1104</v>
      </c>
      <c r="E38" s="12">
        <v>1104</v>
      </c>
      <c r="F38" s="12">
        <v>9390</v>
      </c>
      <c r="G38" s="12">
        <v>691349</v>
      </c>
      <c r="H38" s="39">
        <f t="shared" si="0"/>
        <v>15.732500455124704</v>
      </c>
      <c r="I38" s="12">
        <v>13846</v>
      </c>
      <c r="J38" s="48">
        <f t="shared" si="1"/>
        <v>0.31508283269615872</v>
      </c>
      <c r="K38" s="13">
        <v>416</v>
      </c>
      <c r="L38" s="13">
        <v>291</v>
      </c>
      <c r="M38" s="13">
        <v>116</v>
      </c>
      <c r="N38" s="13">
        <v>8</v>
      </c>
      <c r="O38" s="12">
        <v>8604</v>
      </c>
      <c r="P38" s="12">
        <v>6779</v>
      </c>
      <c r="Q38" s="12">
        <v>1375</v>
      </c>
      <c r="R38" s="13">
        <v>751</v>
      </c>
      <c r="S38" s="13">
        <v>22</v>
      </c>
      <c r="T38" s="12">
        <v>14101</v>
      </c>
      <c r="U38" s="12">
        <v>43944</v>
      </c>
    </row>
    <row r="39" spans="1:21">
      <c r="A39" t="s">
        <v>52</v>
      </c>
      <c r="B39" s="13">
        <v>826</v>
      </c>
      <c r="C39" s="13">
        <v>603</v>
      </c>
      <c r="D39" s="13">
        <v>255</v>
      </c>
      <c r="E39" s="13">
        <v>263</v>
      </c>
      <c r="F39" s="12">
        <v>9985</v>
      </c>
      <c r="G39" s="12">
        <v>149413</v>
      </c>
      <c r="H39" s="39">
        <f t="shared" si="0"/>
        <v>3.1071391436354938</v>
      </c>
      <c r="I39" s="12">
        <v>21509</v>
      </c>
      <c r="J39" s="48">
        <f t="shared" si="1"/>
        <v>0.44729344729344728</v>
      </c>
      <c r="K39" s="13">
        <v>170</v>
      </c>
      <c r="L39" s="13">
        <v>151</v>
      </c>
      <c r="M39" s="13">
        <v>3</v>
      </c>
      <c r="N39" s="13">
        <v>1</v>
      </c>
      <c r="O39" s="12">
        <v>4031</v>
      </c>
      <c r="P39" s="12">
        <v>3591</v>
      </c>
      <c r="Q39" s="13">
        <v>122</v>
      </c>
      <c r="R39" s="13">
        <v>8</v>
      </c>
      <c r="S39" s="13">
        <v>11</v>
      </c>
      <c r="T39" s="12">
        <v>27970</v>
      </c>
      <c r="U39" s="12">
        <v>48087</v>
      </c>
    </row>
    <row r="40" spans="1:21">
      <c r="A40" t="s">
        <v>53</v>
      </c>
      <c r="B40" s="13">
        <v>542</v>
      </c>
      <c r="C40" s="13">
        <v>335</v>
      </c>
      <c r="D40" s="13">
        <v>708</v>
      </c>
      <c r="E40" s="13">
        <v>531</v>
      </c>
      <c r="F40" s="12">
        <v>11186</v>
      </c>
      <c r="G40" s="12">
        <v>138203</v>
      </c>
      <c r="H40" s="39">
        <f t="shared" si="0"/>
        <v>2.5091777265382449</v>
      </c>
      <c r="I40" s="12">
        <v>18295</v>
      </c>
      <c r="J40" s="48">
        <f t="shared" si="1"/>
        <v>0.33215926215072894</v>
      </c>
      <c r="K40" s="13">
        <v>62</v>
      </c>
      <c r="L40" s="13">
        <v>62</v>
      </c>
      <c r="M40">
        <v>0</v>
      </c>
      <c r="N40" s="13">
        <v>6</v>
      </c>
      <c r="O40" s="12">
        <v>1375</v>
      </c>
      <c r="P40" s="12">
        <v>1375</v>
      </c>
      <c r="Q40">
        <v>0</v>
      </c>
      <c r="R40" s="13">
        <v>225</v>
      </c>
      <c r="S40" s="13">
        <v>38</v>
      </c>
      <c r="T40" s="12">
        <v>29711</v>
      </c>
      <c r="U40" s="12">
        <v>55079</v>
      </c>
    </row>
    <row r="41" spans="1:21" s="9" customFormat="1">
      <c r="A41" s="133"/>
      <c r="B41" s="134"/>
      <c r="C41" s="134"/>
      <c r="D41" s="134"/>
      <c r="E41" s="134"/>
      <c r="F41" s="134"/>
      <c r="G41" s="134"/>
      <c r="H41" s="139"/>
      <c r="I41" s="134"/>
      <c r="J41" s="135"/>
      <c r="K41" s="134"/>
      <c r="L41" s="108"/>
      <c r="M41" s="108"/>
      <c r="N41" s="108"/>
      <c r="O41" s="134"/>
      <c r="P41" s="134"/>
      <c r="Q41" s="134"/>
      <c r="R41" s="134"/>
      <c r="S41" s="108"/>
      <c r="T41" s="108"/>
      <c r="U41" s="117"/>
    </row>
    <row r="42" spans="1:21">
      <c r="A42" s="92" t="s">
        <v>54</v>
      </c>
      <c r="B42" s="98"/>
      <c r="C42" s="98"/>
      <c r="D42" s="98"/>
      <c r="E42" s="98"/>
      <c r="F42" s="98"/>
      <c r="G42" s="98"/>
      <c r="H42" s="124"/>
      <c r="I42" s="98"/>
      <c r="K42" s="98"/>
      <c r="O42" s="98"/>
    </row>
    <row r="43" spans="1:21">
      <c r="A43" t="s">
        <v>55</v>
      </c>
      <c r="B43" s="13">
        <v>608</v>
      </c>
      <c r="C43" s="13">
        <v>358</v>
      </c>
      <c r="D43" s="13">
        <v>755</v>
      </c>
      <c r="E43" s="13">
        <v>559</v>
      </c>
      <c r="F43" s="12">
        <v>46753</v>
      </c>
      <c r="G43" s="12">
        <v>201959</v>
      </c>
      <c r="H43" s="39">
        <f t="shared" si="0"/>
        <v>3.2397414097340307</v>
      </c>
      <c r="I43" s="12">
        <v>28406</v>
      </c>
      <c r="J43" s="48">
        <f t="shared" si="1"/>
        <v>0.4556771150822933</v>
      </c>
      <c r="K43" s="13">
        <v>385</v>
      </c>
      <c r="L43" s="13">
        <v>338</v>
      </c>
      <c r="M43">
        <v>0</v>
      </c>
      <c r="N43" s="13">
        <v>59</v>
      </c>
      <c r="O43" s="12">
        <v>11248</v>
      </c>
      <c r="P43" s="12">
        <v>10008</v>
      </c>
      <c r="Q43">
        <v>0</v>
      </c>
      <c r="R43" s="12">
        <v>2025</v>
      </c>
      <c r="S43" s="13">
        <v>78</v>
      </c>
      <c r="T43" s="12">
        <v>80565</v>
      </c>
      <c r="U43" s="12">
        <v>62338</v>
      </c>
    </row>
    <row r="44" spans="1:21">
      <c r="A44" t="s">
        <v>56</v>
      </c>
      <c r="B44" s="13">
        <v>0</v>
      </c>
      <c r="C44" s="13">
        <v>0</v>
      </c>
      <c r="D44" s="13">
        <v>487</v>
      </c>
      <c r="E44" s="13">
        <v>375</v>
      </c>
      <c r="F44" s="12">
        <v>4964</v>
      </c>
      <c r="G44" s="12">
        <v>115306</v>
      </c>
      <c r="H44" s="39">
        <f t="shared" si="0"/>
        <v>1.7159141641120272</v>
      </c>
      <c r="I44" s="12">
        <v>34556</v>
      </c>
      <c r="J44" s="48">
        <f t="shared" si="1"/>
        <v>0.51424149528259766</v>
      </c>
      <c r="K44" s="13">
        <v>148</v>
      </c>
      <c r="L44" s="13">
        <v>131</v>
      </c>
      <c r="M44" s="13">
        <v>17</v>
      </c>
      <c r="N44" s="13">
        <v>245</v>
      </c>
      <c r="O44" s="12">
        <v>2943</v>
      </c>
      <c r="P44" s="12">
        <v>2716</v>
      </c>
      <c r="Q44" s="13">
        <v>80</v>
      </c>
      <c r="R44" s="12">
        <v>4974</v>
      </c>
      <c r="S44" s="13">
        <v>20</v>
      </c>
      <c r="T44" s="12">
        <v>6897</v>
      </c>
      <c r="U44" s="12">
        <v>67198</v>
      </c>
    </row>
    <row r="45" spans="1:21">
      <c r="A45" t="s">
        <v>57</v>
      </c>
      <c r="B45" s="13">
        <v>362</v>
      </c>
      <c r="C45" s="13">
        <v>193</v>
      </c>
      <c r="D45" s="13">
        <v>848</v>
      </c>
      <c r="E45" s="13">
        <v>608</v>
      </c>
      <c r="F45" s="12">
        <v>37172</v>
      </c>
      <c r="G45" s="12">
        <v>228541</v>
      </c>
      <c r="H45" s="39">
        <f t="shared" si="0"/>
        <v>2.9232668201586085</v>
      </c>
      <c r="I45" s="12">
        <v>30377</v>
      </c>
      <c r="J45" s="48">
        <f t="shared" si="1"/>
        <v>0.38855205935021747</v>
      </c>
      <c r="K45" s="13">
        <v>107</v>
      </c>
      <c r="L45" s="13">
        <v>96</v>
      </c>
      <c r="M45" s="13">
        <v>6</v>
      </c>
      <c r="N45" s="13">
        <v>2</v>
      </c>
      <c r="O45" s="12">
        <v>2059</v>
      </c>
      <c r="P45" s="12">
        <v>1284</v>
      </c>
      <c r="Q45" s="13">
        <v>125</v>
      </c>
      <c r="R45" s="13">
        <v>100</v>
      </c>
      <c r="S45" s="13">
        <v>13</v>
      </c>
      <c r="T45" s="12">
        <v>33022</v>
      </c>
      <c r="U45" s="12">
        <v>78180</v>
      </c>
    </row>
    <row r="46" spans="1:21">
      <c r="A46" t="s">
        <v>58</v>
      </c>
      <c r="B46" s="13">
        <v>104</v>
      </c>
      <c r="C46" s="13">
        <v>152</v>
      </c>
      <c r="D46" s="12">
        <v>2108</v>
      </c>
      <c r="E46" s="12">
        <v>1732</v>
      </c>
      <c r="F46" s="12">
        <v>22024</v>
      </c>
      <c r="G46" s="12">
        <v>181976</v>
      </c>
      <c r="H46" s="39">
        <f t="shared" si="0"/>
        <v>2.6517449908925319</v>
      </c>
      <c r="I46" s="12">
        <v>29204</v>
      </c>
      <c r="J46" s="48">
        <f t="shared" si="1"/>
        <v>0.42555919854280511</v>
      </c>
      <c r="K46" s="13">
        <v>356</v>
      </c>
      <c r="L46" s="13">
        <v>263</v>
      </c>
      <c r="M46" s="13">
        <v>0</v>
      </c>
      <c r="N46" s="13">
        <v>48</v>
      </c>
      <c r="O46" s="12">
        <v>8957</v>
      </c>
      <c r="P46" s="12">
        <v>6319</v>
      </c>
      <c r="Q46" s="13">
        <v>0</v>
      </c>
      <c r="R46" s="12">
        <v>3696</v>
      </c>
      <c r="S46" s="13">
        <v>75</v>
      </c>
      <c r="T46" s="12">
        <v>77930</v>
      </c>
      <c r="U46" s="12">
        <v>68625</v>
      </c>
    </row>
    <row r="47" spans="1:21">
      <c r="A47" t="s">
        <v>59</v>
      </c>
      <c r="B47" s="13">
        <v>198</v>
      </c>
      <c r="C47" s="13">
        <v>136</v>
      </c>
      <c r="D47" s="13">
        <v>675</v>
      </c>
      <c r="E47" s="13">
        <v>592</v>
      </c>
      <c r="F47" s="13">
        <v>39411</v>
      </c>
      <c r="G47" s="12">
        <v>72520</v>
      </c>
      <c r="H47" s="39">
        <f t="shared" si="0"/>
        <v>1.1583924349881796</v>
      </c>
      <c r="I47" s="12">
        <v>18091</v>
      </c>
      <c r="J47" s="48">
        <f t="shared" si="1"/>
        <v>0.28897514535812407</v>
      </c>
      <c r="K47" s="13">
        <v>608</v>
      </c>
      <c r="L47" s="13">
        <v>510</v>
      </c>
      <c r="M47" s="13">
        <v>0</v>
      </c>
      <c r="N47" s="13">
        <v>107</v>
      </c>
      <c r="O47" s="12">
        <v>8738</v>
      </c>
      <c r="P47" s="12">
        <v>7454</v>
      </c>
      <c r="Q47" s="13">
        <v>0</v>
      </c>
      <c r="R47" s="13">
        <v>691</v>
      </c>
      <c r="S47" s="13">
        <v>45</v>
      </c>
      <c r="T47" s="12">
        <v>23057</v>
      </c>
      <c r="U47" s="12">
        <v>62604</v>
      </c>
    </row>
    <row r="48" spans="1:21">
      <c r="A48" s="16" t="s">
        <v>60</v>
      </c>
      <c r="B48" s="13">
        <v>722</v>
      </c>
      <c r="C48" s="13">
        <v>195</v>
      </c>
      <c r="D48" s="13">
        <v>405</v>
      </c>
      <c r="E48" s="13">
        <v>327</v>
      </c>
      <c r="F48" s="12">
        <v>108752</v>
      </c>
      <c r="G48" s="12">
        <v>259347</v>
      </c>
      <c r="H48" s="39">
        <f t="shared" si="0"/>
        <v>3.2653068932955618</v>
      </c>
      <c r="I48" s="12">
        <v>45200</v>
      </c>
      <c r="J48" s="48">
        <f t="shared" si="1"/>
        <v>0.56909033679571919</v>
      </c>
      <c r="K48" s="13">
        <v>187</v>
      </c>
      <c r="L48" s="13">
        <v>88</v>
      </c>
      <c r="M48" s="13">
        <v>14</v>
      </c>
      <c r="N48" s="13">
        <v>48</v>
      </c>
      <c r="O48" s="12">
        <v>5266</v>
      </c>
      <c r="P48" s="12">
        <v>2398</v>
      </c>
      <c r="Q48" s="13">
        <v>333</v>
      </c>
      <c r="R48" s="12">
        <v>3971</v>
      </c>
      <c r="S48" s="13">
        <v>54</v>
      </c>
      <c r="T48" s="12">
        <v>77087</v>
      </c>
      <c r="U48" s="12">
        <v>79425</v>
      </c>
    </row>
    <row r="49" spans="1:21">
      <c r="A49" t="s">
        <v>61</v>
      </c>
      <c r="B49" s="12">
        <v>1325</v>
      </c>
      <c r="C49" s="13">
        <v>392</v>
      </c>
      <c r="D49" s="13">
        <v>563</v>
      </c>
      <c r="E49" s="13">
        <v>335</v>
      </c>
      <c r="F49" s="12">
        <v>28421</v>
      </c>
      <c r="G49" s="12">
        <v>120271</v>
      </c>
      <c r="H49" s="39">
        <f t="shared" si="0"/>
        <v>1.560198217598298</v>
      </c>
      <c r="I49" s="12">
        <v>36250</v>
      </c>
      <c r="J49" s="48">
        <f t="shared" si="1"/>
        <v>0.4702479017214316</v>
      </c>
      <c r="K49" s="13">
        <v>801</v>
      </c>
      <c r="L49" s="13">
        <v>304</v>
      </c>
      <c r="M49" s="13">
        <v>9</v>
      </c>
      <c r="N49" s="13">
        <v>53</v>
      </c>
      <c r="O49" s="12">
        <v>22334</v>
      </c>
      <c r="P49" s="12">
        <v>13910</v>
      </c>
      <c r="Q49" s="13">
        <v>180</v>
      </c>
      <c r="R49" s="12">
        <v>1606</v>
      </c>
      <c r="S49" s="13">
        <v>89</v>
      </c>
      <c r="T49" s="12">
        <v>53003</v>
      </c>
      <c r="U49" s="12">
        <v>77087</v>
      </c>
    </row>
    <row r="50" spans="1:21" s="131" customFormat="1">
      <c r="A50" s="133"/>
      <c r="B50" s="134"/>
      <c r="C50" s="134"/>
      <c r="D50" s="134"/>
      <c r="E50" s="134"/>
      <c r="F50" s="133"/>
      <c r="G50" s="133"/>
      <c r="H50" s="139"/>
      <c r="I50" s="133"/>
      <c r="J50" s="135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2"/>
    </row>
    <row r="51" spans="1:21">
      <c r="A51" s="92" t="s">
        <v>62</v>
      </c>
      <c r="B51" s="98"/>
      <c r="C51" s="98"/>
      <c r="D51" s="98"/>
      <c r="E51" s="98"/>
      <c r="F51" s="95"/>
      <c r="G51" s="95"/>
      <c r="H51" s="124"/>
      <c r="I51" s="95"/>
      <c r="K51" s="98"/>
      <c r="O51" s="98"/>
    </row>
    <row r="52" spans="1:21">
      <c r="A52" t="s">
        <v>63</v>
      </c>
      <c r="B52" s="13">
        <v>560</v>
      </c>
      <c r="C52" s="13">
        <v>370</v>
      </c>
      <c r="D52" s="12">
        <v>1019</v>
      </c>
      <c r="E52" s="13">
        <v>988</v>
      </c>
      <c r="F52" s="12">
        <v>27299</v>
      </c>
      <c r="G52" s="12">
        <v>280118</v>
      </c>
      <c r="H52" s="39">
        <f t="shared" si="0"/>
        <v>2.6853346626531436</v>
      </c>
      <c r="I52" s="12">
        <v>48595</v>
      </c>
      <c r="J52" s="48">
        <f t="shared" si="1"/>
        <v>0.46585309737906705</v>
      </c>
      <c r="K52" s="13">
        <v>298</v>
      </c>
      <c r="L52" s="13">
        <v>155</v>
      </c>
      <c r="M52" s="13">
        <v>14</v>
      </c>
      <c r="N52" s="13">
        <v>16</v>
      </c>
      <c r="O52" s="12">
        <v>12775</v>
      </c>
      <c r="P52" s="12">
        <v>8494</v>
      </c>
      <c r="Q52" s="13">
        <v>164</v>
      </c>
      <c r="R52" s="12">
        <v>1237</v>
      </c>
      <c r="S52" s="13">
        <v>76</v>
      </c>
      <c r="T52" s="12">
        <v>99825</v>
      </c>
      <c r="U52" s="12">
        <v>104314</v>
      </c>
    </row>
    <row r="53" spans="1:21">
      <c r="A53" t="s">
        <v>64</v>
      </c>
      <c r="B53" s="13">
        <v>834</v>
      </c>
      <c r="C53" s="13">
        <v>340</v>
      </c>
      <c r="D53" s="13">
        <v>812</v>
      </c>
      <c r="E53" s="13">
        <v>523</v>
      </c>
      <c r="F53" s="12">
        <v>22499</v>
      </c>
      <c r="G53" s="12">
        <v>317287</v>
      </c>
      <c r="H53" s="39">
        <f t="shared" si="0"/>
        <v>3.4725891713819785</v>
      </c>
      <c r="I53" s="12">
        <v>44614</v>
      </c>
      <c r="J53" s="48">
        <f t="shared" si="1"/>
        <v>0.4882837723954514</v>
      </c>
      <c r="K53" s="13">
        <v>613</v>
      </c>
      <c r="L53" s="13">
        <v>335</v>
      </c>
      <c r="M53" s="13">
        <v>86</v>
      </c>
      <c r="N53" s="13">
        <v>86</v>
      </c>
      <c r="O53" s="12">
        <v>15235</v>
      </c>
      <c r="P53" s="12">
        <v>9047</v>
      </c>
      <c r="Q53" s="13">
        <v>950</v>
      </c>
      <c r="R53" s="12">
        <v>3143</v>
      </c>
      <c r="S53" s="13">
        <v>55</v>
      </c>
      <c r="T53" s="12">
        <v>80861</v>
      </c>
      <c r="U53" s="12">
        <v>91369</v>
      </c>
    </row>
    <row r="54" spans="1:21">
      <c r="A54" t="s">
        <v>65</v>
      </c>
      <c r="B54" s="12">
        <v>1217</v>
      </c>
      <c r="C54" s="13">
        <v>0</v>
      </c>
      <c r="D54" s="12">
        <v>1195</v>
      </c>
      <c r="E54" s="13">
        <v>993</v>
      </c>
      <c r="F54" s="12">
        <v>24172</v>
      </c>
      <c r="G54" s="12">
        <v>333032</v>
      </c>
      <c r="H54" s="39">
        <f t="shared" si="0"/>
        <v>3.5447414077551063</v>
      </c>
      <c r="I54" s="12">
        <v>29484</v>
      </c>
      <c r="J54" s="48">
        <f t="shared" si="1"/>
        <v>0.31382316313823161</v>
      </c>
      <c r="K54" s="12">
        <v>1484</v>
      </c>
      <c r="L54" s="13">
        <v>620</v>
      </c>
      <c r="M54">
        <v>0</v>
      </c>
      <c r="N54" s="13">
        <v>205</v>
      </c>
      <c r="O54" s="12">
        <v>34402</v>
      </c>
      <c r="P54" s="12">
        <v>31281</v>
      </c>
      <c r="Q54">
        <v>0</v>
      </c>
      <c r="R54" s="12">
        <v>19520</v>
      </c>
      <c r="S54" s="13">
        <v>132</v>
      </c>
      <c r="T54" s="12">
        <v>88678</v>
      </c>
      <c r="U54" s="12">
        <v>93951</v>
      </c>
    </row>
    <row r="55" spans="1:21">
      <c r="A55" t="s">
        <v>66</v>
      </c>
      <c r="B55" s="13">
        <v>512</v>
      </c>
      <c r="C55" s="13">
        <v>329</v>
      </c>
      <c r="D55" s="12">
        <v>1816</v>
      </c>
      <c r="E55" s="12">
        <v>1145</v>
      </c>
      <c r="F55" s="12">
        <v>36419</v>
      </c>
      <c r="G55" s="12">
        <v>148752</v>
      </c>
      <c r="H55" s="39">
        <f t="shared" si="0"/>
        <v>1.4650029053448497</v>
      </c>
      <c r="I55" s="12">
        <v>48760</v>
      </c>
      <c r="J55" s="48">
        <f t="shared" si="1"/>
        <v>0.48021903345578459</v>
      </c>
      <c r="K55" s="12">
        <v>1241</v>
      </c>
      <c r="L55" s="13">
        <v>356</v>
      </c>
      <c r="M55" s="13">
        <v>0</v>
      </c>
      <c r="N55" s="13">
        <v>86</v>
      </c>
      <c r="O55" s="12">
        <v>19601</v>
      </c>
      <c r="P55" s="12">
        <v>8109</v>
      </c>
      <c r="Q55" s="13">
        <v>0</v>
      </c>
      <c r="R55" s="12">
        <v>2720</v>
      </c>
      <c r="S55" s="13">
        <v>63</v>
      </c>
      <c r="T55" s="12">
        <v>101879</v>
      </c>
      <c r="U55" s="12">
        <v>101537</v>
      </c>
    </row>
    <row r="56" spans="1:21" s="9" customFormat="1">
      <c r="A56" s="133"/>
      <c r="B56" s="134"/>
      <c r="C56" s="108"/>
      <c r="D56" s="108"/>
      <c r="E56" s="134"/>
      <c r="F56" s="134"/>
      <c r="G56" s="108"/>
      <c r="H56" s="122"/>
      <c r="I56" s="108"/>
      <c r="J56" s="135"/>
      <c r="K56" s="134"/>
      <c r="L56" s="108"/>
      <c r="M56" s="108"/>
      <c r="N56" s="108"/>
      <c r="O56" s="134"/>
      <c r="P56" s="134"/>
      <c r="Q56" s="134"/>
      <c r="R56" s="134"/>
      <c r="S56" s="108"/>
      <c r="T56" s="108"/>
      <c r="U56" s="117"/>
    </row>
    <row r="57" spans="1:21">
      <c r="A57" s="92" t="s">
        <v>145</v>
      </c>
      <c r="B57" s="98"/>
      <c r="E57" s="98"/>
      <c r="F57" s="98"/>
      <c r="G57" s="12"/>
      <c r="I57" s="12"/>
      <c r="K57" s="98"/>
      <c r="O57" s="98"/>
    </row>
    <row r="58" spans="1:21">
      <c r="A58" s="95" t="s">
        <v>68</v>
      </c>
      <c r="B58" s="12">
        <v>1047</v>
      </c>
      <c r="C58" s="13">
        <v>630</v>
      </c>
      <c r="D58" s="13">
        <v>592</v>
      </c>
      <c r="E58" s="125">
        <v>373</v>
      </c>
      <c r="F58" s="98">
        <v>137388</v>
      </c>
      <c r="G58" s="12">
        <v>750109</v>
      </c>
      <c r="H58" s="39">
        <f t="shared" si="0"/>
        <v>3.5118449020103562</v>
      </c>
      <c r="I58" s="12">
        <v>118111</v>
      </c>
      <c r="J58" s="48">
        <f t="shared" si="1"/>
        <v>0.55296965270560039</v>
      </c>
      <c r="K58" s="12">
        <v>2472</v>
      </c>
      <c r="L58" s="12">
        <v>2206</v>
      </c>
      <c r="M58" s="13">
        <v>94</v>
      </c>
      <c r="N58" s="13">
        <v>601</v>
      </c>
      <c r="O58" s="12">
        <v>51996</v>
      </c>
      <c r="P58" s="12">
        <v>32832</v>
      </c>
      <c r="Q58" s="12">
        <v>1715</v>
      </c>
      <c r="R58" s="12">
        <v>29429</v>
      </c>
      <c r="S58" s="13">
        <v>183</v>
      </c>
      <c r="T58" s="12">
        <v>165198</v>
      </c>
      <c r="U58" s="12">
        <v>213594</v>
      </c>
    </row>
    <row r="59" spans="1:21">
      <c r="A59" s="95" t="s">
        <v>69</v>
      </c>
      <c r="B59" s="12">
        <v>9030</v>
      </c>
      <c r="C59" s="12">
        <v>4235</v>
      </c>
      <c r="D59" s="12">
        <v>4007</v>
      </c>
      <c r="E59" s="98">
        <v>3018</v>
      </c>
      <c r="F59" s="98">
        <v>435413</v>
      </c>
      <c r="G59" s="12">
        <v>1431889</v>
      </c>
      <c r="H59" s="39">
        <f t="shared" si="0"/>
        <v>5.2651882303624875</v>
      </c>
      <c r="I59" s="12">
        <v>144521</v>
      </c>
      <c r="J59" s="48">
        <f t="shared" si="1"/>
        <v>0.53141707788817227</v>
      </c>
      <c r="K59" s="12">
        <v>1865</v>
      </c>
      <c r="L59" s="12">
        <v>1300</v>
      </c>
      <c r="M59" s="13">
        <v>141</v>
      </c>
      <c r="N59" s="12">
        <v>1001</v>
      </c>
      <c r="O59" s="12">
        <v>64947</v>
      </c>
      <c r="P59" s="12">
        <v>55195</v>
      </c>
      <c r="Q59" s="12">
        <v>2347</v>
      </c>
      <c r="R59" s="12">
        <v>51388</v>
      </c>
      <c r="S59" s="13">
        <v>258</v>
      </c>
      <c r="T59" s="12">
        <v>457452</v>
      </c>
      <c r="U59" s="12">
        <v>271954</v>
      </c>
    </row>
    <row r="60" spans="1:21">
      <c r="A60" s="95" t="s">
        <v>70</v>
      </c>
      <c r="B60" s="13">
        <v>159</v>
      </c>
      <c r="C60" s="13">
        <v>93</v>
      </c>
      <c r="D60" s="12">
        <v>1281</v>
      </c>
      <c r="E60" s="98">
        <v>1047</v>
      </c>
      <c r="F60" s="98">
        <v>255519</v>
      </c>
      <c r="G60" s="12">
        <v>405582</v>
      </c>
      <c r="H60" s="39">
        <f t="shared" si="0"/>
        <v>2.2726773506668163</v>
      </c>
      <c r="I60" s="12">
        <v>67282</v>
      </c>
      <c r="J60" s="48">
        <f t="shared" si="1"/>
        <v>0.37701445702118119</v>
      </c>
      <c r="K60" s="12">
        <v>1319</v>
      </c>
      <c r="L60" s="13">
        <v>742</v>
      </c>
      <c r="M60">
        <v>0</v>
      </c>
      <c r="N60" s="13">
        <v>116</v>
      </c>
      <c r="O60" s="12">
        <v>29316</v>
      </c>
      <c r="P60" s="12">
        <v>14863</v>
      </c>
      <c r="Q60">
        <v>0</v>
      </c>
      <c r="R60" s="12">
        <v>10316</v>
      </c>
      <c r="S60" s="13">
        <v>118</v>
      </c>
      <c r="T60" s="12">
        <v>92855</v>
      </c>
      <c r="U60" s="12">
        <v>178460</v>
      </c>
    </row>
    <row r="61" spans="1:21">
      <c r="A61" s="95" t="s">
        <v>71</v>
      </c>
      <c r="B61" s="12">
        <v>2870</v>
      </c>
      <c r="C61" s="12">
        <v>1129</v>
      </c>
      <c r="D61" s="13">
        <v>614</v>
      </c>
      <c r="E61" s="125">
        <v>447</v>
      </c>
      <c r="F61" s="98">
        <v>71930</v>
      </c>
      <c r="G61" s="12">
        <v>819093</v>
      </c>
      <c r="H61" s="39">
        <f t="shared" si="0"/>
        <v>3.3074621441550573</v>
      </c>
      <c r="I61" s="12">
        <v>130354</v>
      </c>
      <c r="J61" s="48">
        <f t="shared" si="1"/>
        <v>0.526363819907127</v>
      </c>
      <c r="K61" s="12">
        <v>2370</v>
      </c>
      <c r="L61" s="12">
        <v>1583</v>
      </c>
      <c r="M61">
        <v>0</v>
      </c>
      <c r="N61" s="13">
        <v>43</v>
      </c>
      <c r="O61" s="12">
        <v>70400</v>
      </c>
      <c r="P61" s="12">
        <v>27609</v>
      </c>
      <c r="Q61">
        <v>0</v>
      </c>
      <c r="R61" s="12">
        <v>3976</v>
      </c>
      <c r="S61" s="13">
        <v>111</v>
      </c>
      <c r="T61" s="12">
        <v>237145</v>
      </c>
      <c r="U61" s="12">
        <v>247650</v>
      </c>
    </row>
    <row r="62" spans="1:21">
      <c r="A62" s="95" t="s">
        <v>72</v>
      </c>
      <c r="B62" s="12">
        <v>3934</v>
      </c>
      <c r="C62" s="12">
        <v>2723</v>
      </c>
      <c r="D62" s="12">
        <v>6515</v>
      </c>
      <c r="E62" s="98">
        <v>4753</v>
      </c>
      <c r="F62" s="98">
        <v>33854</v>
      </c>
      <c r="G62" s="12">
        <v>701896</v>
      </c>
      <c r="H62" s="39">
        <f t="shared" si="0"/>
        <v>4.5845591116917044</v>
      </c>
      <c r="I62" s="12">
        <v>76188</v>
      </c>
      <c r="J62" s="48">
        <f t="shared" si="1"/>
        <v>0.49763553233180929</v>
      </c>
      <c r="K62" s="13">
        <v>884</v>
      </c>
      <c r="L62" s="13">
        <v>674</v>
      </c>
      <c r="M62" s="13">
        <v>0</v>
      </c>
      <c r="N62" s="13">
        <v>63</v>
      </c>
      <c r="O62" s="12">
        <v>29467</v>
      </c>
      <c r="P62" s="12">
        <v>18941</v>
      </c>
      <c r="Q62" s="13">
        <v>0</v>
      </c>
      <c r="R62" s="13">
        <v>5227</v>
      </c>
      <c r="S62" s="13">
        <v>150</v>
      </c>
      <c r="T62" s="12">
        <v>135258</v>
      </c>
      <c r="U62" s="12">
        <v>153100</v>
      </c>
    </row>
    <row r="63" spans="1:21" s="9" customFormat="1">
      <c r="A63" s="136"/>
      <c r="B63" s="137"/>
      <c r="C63" s="138"/>
      <c r="D63" s="138"/>
      <c r="E63" s="137"/>
      <c r="F63" s="136"/>
      <c r="G63" s="120"/>
      <c r="H63" s="122"/>
      <c r="I63" s="120"/>
      <c r="J63" s="135"/>
      <c r="K63" s="137"/>
      <c r="L63" s="138"/>
      <c r="M63" s="138"/>
      <c r="N63" s="138"/>
      <c r="O63" s="137"/>
      <c r="P63" s="137"/>
      <c r="Q63" s="137"/>
      <c r="R63" s="137"/>
      <c r="S63" s="138"/>
      <c r="T63" s="138"/>
      <c r="U63" s="117"/>
    </row>
    <row r="64" spans="1:21">
      <c r="A64" s="92" t="s">
        <v>73</v>
      </c>
      <c r="B64" s="98"/>
      <c r="E64" s="98"/>
      <c r="F64" s="95"/>
      <c r="K64" s="98"/>
      <c r="O64" s="98"/>
    </row>
    <row r="65" spans="1:29">
      <c r="A65" s="95" t="s">
        <v>74</v>
      </c>
      <c r="B65" s="13">
        <v>7</v>
      </c>
      <c r="C65" s="13">
        <v>0</v>
      </c>
      <c r="D65" s="13">
        <v>7</v>
      </c>
      <c r="E65" s="125">
        <v>7</v>
      </c>
      <c r="F65" s="98">
        <v>6177</v>
      </c>
      <c r="G65" s="12">
        <v>15792</v>
      </c>
      <c r="H65" s="39">
        <f t="shared" si="0"/>
        <v>4.0193433443624329</v>
      </c>
      <c r="I65" s="12">
        <v>2988</v>
      </c>
      <c r="J65" s="48">
        <f t="shared" si="1"/>
        <v>0.76049885467039957</v>
      </c>
      <c r="K65" s="13">
        <v>5</v>
      </c>
      <c r="L65" s="13">
        <v>5</v>
      </c>
      <c r="M65" s="13">
        <v>0</v>
      </c>
      <c r="N65" s="13">
        <v>0</v>
      </c>
      <c r="O65" s="13">
        <v>38</v>
      </c>
      <c r="P65" s="13">
        <v>38</v>
      </c>
      <c r="Q65" s="13">
        <v>0</v>
      </c>
      <c r="R65" s="13">
        <v>0</v>
      </c>
      <c r="S65" s="13">
        <v>5</v>
      </c>
      <c r="T65" s="12">
        <v>4979</v>
      </c>
      <c r="U65" s="12">
        <v>3929</v>
      </c>
    </row>
    <row r="66" spans="1:29">
      <c r="A66" s="95" t="s">
        <v>92</v>
      </c>
      <c r="B66" s="13">
        <v>0</v>
      </c>
      <c r="C66" s="13">
        <v>0</v>
      </c>
      <c r="D66" s="13">
        <v>77</v>
      </c>
      <c r="E66" s="125">
        <v>44</v>
      </c>
      <c r="F66" s="98">
        <v>2910</v>
      </c>
      <c r="G66" s="12">
        <v>50499</v>
      </c>
      <c r="H66" s="39">
        <f t="shared" si="0"/>
        <v>2.8874721253359255</v>
      </c>
      <c r="I66" s="12">
        <v>7331</v>
      </c>
      <c r="J66" s="48">
        <f t="shared" si="1"/>
        <v>0.41917776888329805</v>
      </c>
      <c r="K66" s="13">
        <v>167</v>
      </c>
      <c r="L66" s="13">
        <v>143</v>
      </c>
      <c r="M66" s="13">
        <v>9</v>
      </c>
      <c r="N66" s="13">
        <v>16</v>
      </c>
      <c r="O66" s="12">
        <v>2330</v>
      </c>
      <c r="P66" s="12">
        <v>2083</v>
      </c>
      <c r="Q66" s="13">
        <v>115</v>
      </c>
      <c r="R66" s="13">
        <v>234</v>
      </c>
      <c r="S66" s="13">
        <v>24</v>
      </c>
      <c r="T66" s="12">
        <v>12202</v>
      </c>
      <c r="U66" s="12">
        <v>17489</v>
      </c>
    </row>
    <row r="67" spans="1:29" s="9" customFormat="1">
      <c r="A67" s="133"/>
      <c r="B67" s="134"/>
      <c r="C67" s="108"/>
      <c r="D67" s="108"/>
      <c r="E67" s="134"/>
      <c r="F67" s="133"/>
      <c r="G67" s="107"/>
      <c r="H67" s="122"/>
      <c r="I67" s="107"/>
      <c r="J67" s="135"/>
      <c r="K67" s="134"/>
      <c r="L67" s="108"/>
      <c r="M67" s="108"/>
      <c r="N67" s="108"/>
      <c r="O67" s="134"/>
      <c r="P67" s="134"/>
      <c r="Q67" s="134"/>
      <c r="R67" s="134"/>
      <c r="S67" s="108"/>
      <c r="T67" s="108"/>
      <c r="U67" s="117"/>
    </row>
    <row r="68" spans="1:29" s="1" customFormat="1">
      <c r="A68" s="92" t="s">
        <v>76</v>
      </c>
      <c r="B68" s="123">
        <f t="shared" ref="B68:G68" si="2">SUM(B5:B67)</f>
        <v>33883</v>
      </c>
      <c r="C68" s="49">
        <f t="shared" si="2"/>
        <v>18318</v>
      </c>
      <c r="D68" s="49">
        <f t="shared" si="2"/>
        <v>35953</v>
      </c>
      <c r="E68" s="123">
        <f t="shared" si="2"/>
        <v>26709</v>
      </c>
      <c r="F68" s="123">
        <f t="shared" si="2"/>
        <v>1764795</v>
      </c>
      <c r="G68" s="50">
        <f t="shared" si="2"/>
        <v>9525124</v>
      </c>
      <c r="H68" s="39">
        <f t="shared" si="0"/>
        <v>3.2413617557641041</v>
      </c>
      <c r="I68" s="28">
        <f>SUM(I5:I67)</f>
        <v>1313128</v>
      </c>
      <c r="J68" s="48">
        <f t="shared" si="1"/>
        <v>0.44685222781593253</v>
      </c>
      <c r="K68" s="123">
        <f t="shared" ref="K68:T68" si="3">SUM(K5:K67)</f>
        <v>21241</v>
      </c>
      <c r="L68" s="49">
        <f t="shared" si="3"/>
        <v>12847</v>
      </c>
      <c r="M68" s="49">
        <f t="shared" si="3"/>
        <v>671</v>
      </c>
      <c r="N68" s="49">
        <f t="shared" si="3"/>
        <v>3490</v>
      </c>
      <c r="O68" s="123">
        <f t="shared" si="3"/>
        <v>522016</v>
      </c>
      <c r="P68" s="123">
        <f t="shared" si="3"/>
        <v>332165</v>
      </c>
      <c r="Q68" s="123">
        <f t="shared" si="3"/>
        <v>9247</v>
      </c>
      <c r="R68" s="123">
        <f t="shared" si="3"/>
        <v>174152</v>
      </c>
      <c r="S68" s="28">
        <f t="shared" si="3"/>
        <v>2240</v>
      </c>
      <c r="T68" s="28">
        <f t="shared" si="3"/>
        <v>2551083</v>
      </c>
      <c r="U68" s="28">
        <v>2938618</v>
      </c>
      <c r="V68"/>
      <c r="W68"/>
      <c r="X68"/>
      <c r="Y68"/>
      <c r="Z68"/>
      <c r="AA68"/>
      <c r="AB68"/>
      <c r="AC68"/>
    </row>
    <row r="69" spans="1:29">
      <c r="A69" s="95"/>
      <c r="B69" s="98"/>
      <c r="E69" s="98"/>
      <c r="F69" s="95"/>
      <c r="K69" s="98"/>
      <c r="O69" s="98"/>
    </row>
    <row r="70" spans="1:29">
      <c r="A70" s="95"/>
      <c r="B70" s="98"/>
      <c r="E70" s="98"/>
      <c r="F70" s="95"/>
      <c r="K70" s="98"/>
      <c r="O70" s="98"/>
    </row>
    <row r="71" spans="1:29">
      <c r="A71" s="95"/>
      <c r="B71" s="98"/>
      <c r="E71" s="98"/>
      <c r="F71" s="95"/>
      <c r="K71" s="98"/>
      <c r="O71" s="98"/>
    </row>
    <row r="72" spans="1:29">
      <c r="A72" s="95"/>
      <c r="B72" s="98"/>
      <c r="E72" s="98"/>
      <c r="F72" s="95"/>
      <c r="K72" s="98"/>
      <c r="O72" s="98"/>
    </row>
    <row r="73" spans="1:29">
      <c r="A73" s="95"/>
      <c r="B73" s="98"/>
      <c r="E73" s="98"/>
      <c r="F73" s="95"/>
      <c r="K73" s="98"/>
      <c r="O73" s="98"/>
    </row>
    <row r="74" spans="1:29">
      <c r="A74" s="95"/>
      <c r="B74" s="98"/>
      <c r="E74" s="98"/>
      <c r="F74" s="95"/>
      <c r="K74" s="98"/>
      <c r="O74" s="98"/>
    </row>
    <row r="75" spans="1:29">
      <c r="A75" s="95"/>
      <c r="B75" s="98"/>
      <c r="E75" s="98"/>
      <c r="F75" s="95"/>
      <c r="K75" s="98"/>
      <c r="O75" s="98"/>
    </row>
    <row r="76" spans="1:29">
      <c r="A76" s="95"/>
      <c r="B76" s="98"/>
      <c r="E76" s="98"/>
      <c r="F76" s="95"/>
      <c r="K76" s="98"/>
      <c r="O76" s="98"/>
    </row>
    <row r="77" spans="1:29">
      <c r="A77" s="95"/>
      <c r="B77" s="98"/>
      <c r="E77" s="98"/>
      <c r="F77" s="95"/>
      <c r="K77" s="98"/>
      <c r="O77" s="98"/>
    </row>
    <row r="78" spans="1:29">
      <c r="A78" s="95"/>
      <c r="B78" s="98"/>
      <c r="E78" s="98"/>
      <c r="F78" s="95"/>
      <c r="K78" s="98"/>
      <c r="O78" s="98"/>
    </row>
    <row r="79" spans="1:29">
      <c r="A79" s="95"/>
      <c r="B79" s="98"/>
      <c r="E79" s="98"/>
      <c r="F79" s="95"/>
      <c r="K79" s="98"/>
      <c r="O79" s="98"/>
    </row>
    <row r="80" spans="1:29">
      <c r="A80" s="95"/>
      <c r="B80" s="98"/>
      <c r="E80" s="98"/>
      <c r="F80" s="95"/>
      <c r="K80" s="98"/>
      <c r="O80" s="98"/>
    </row>
    <row r="81" spans="5:15">
      <c r="E81" s="98"/>
      <c r="F81" s="95"/>
      <c r="K81" s="98"/>
      <c r="O81" s="98"/>
    </row>
    <row r="82" spans="5:15">
      <c r="O82" s="98"/>
    </row>
    <row r="83" spans="5:15">
      <c r="O83" s="98"/>
    </row>
    <row r="84" spans="5:15">
      <c r="O84" s="98"/>
    </row>
    <row r="85" spans="5:15">
      <c r="O85" s="98"/>
    </row>
    <row r="86" spans="5:15">
      <c r="O86" s="98"/>
    </row>
    <row r="87" spans="5:15">
      <c r="O87" s="98"/>
    </row>
    <row r="88" spans="5:15">
      <c r="O88" s="98"/>
    </row>
    <row r="89" spans="5:15">
      <c r="O89" s="98"/>
    </row>
    <row r="90" spans="5:15">
      <c r="O90" s="98"/>
    </row>
    <row r="91" spans="5:15">
      <c r="O91" s="98"/>
    </row>
    <row r="92" spans="5:15">
      <c r="O92" s="98"/>
    </row>
    <row r="93" spans="5:15">
      <c r="O93" s="98"/>
    </row>
    <row r="94" spans="5:15">
      <c r="O94" s="98"/>
    </row>
    <row r="95" spans="5:15">
      <c r="O95" s="98"/>
    </row>
    <row r="96" spans="5:15">
      <c r="O96" s="98"/>
    </row>
    <row r="97" spans="15:15">
      <c r="O97" s="98"/>
    </row>
    <row r="98" spans="15:15">
      <c r="O98" s="98"/>
    </row>
    <row r="99" spans="15:15">
      <c r="O99" s="98"/>
    </row>
    <row r="100" spans="15:15">
      <c r="O100" s="98"/>
    </row>
    <row r="101" spans="15:15">
      <c r="O101" s="98"/>
    </row>
    <row r="102" spans="15:15">
      <c r="O102" s="98"/>
    </row>
    <row r="103" spans="15:15">
      <c r="O103" s="98"/>
    </row>
    <row r="104" spans="15:15">
      <c r="O104" s="98"/>
    </row>
    <row r="105" spans="15:15">
      <c r="O105" s="98"/>
    </row>
    <row r="106" spans="15:15">
      <c r="O106" s="98"/>
    </row>
    <row r="107" spans="15:15">
      <c r="O107" s="98"/>
    </row>
    <row r="108" spans="15:15">
      <c r="O108" s="98"/>
    </row>
    <row r="109" spans="15:15">
      <c r="O109" s="98"/>
    </row>
    <row r="110" spans="15:15">
      <c r="O110" s="98"/>
    </row>
    <row r="111" spans="15:15">
      <c r="O111" s="98"/>
    </row>
    <row r="112" spans="15:15">
      <c r="O112" s="98"/>
    </row>
    <row r="113" spans="15:15">
      <c r="O113" s="98"/>
    </row>
    <row r="114" spans="15:15">
      <c r="O114" s="98"/>
    </row>
    <row r="115" spans="15:15">
      <c r="O115" s="98"/>
    </row>
    <row r="116" spans="15:15">
      <c r="O116" s="98"/>
    </row>
    <row r="117" spans="15:15">
      <c r="O117" s="98"/>
    </row>
    <row r="118" spans="15:15">
      <c r="O118" s="98"/>
    </row>
    <row r="119" spans="15:15">
      <c r="O119" s="98"/>
    </row>
    <row r="120" spans="15:15">
      <c r="O120" s="98"/>
    </row>
    <row r="121" spans="15:15">
      <c r="O121" s="98"/>
    </row>
    <row r="122" spans="15:15">
      <c r="O122" s="98"/>
    </row>
    <row r="123" spans="15:15">
      <c r="O123" s="98"/>
    </row>
    <row r="124" spans="15:15">
      <c r="O124" s="98"/>
    </row>
    <row r="125" spans="15:15">
      <c r="O125" s="98"/>
    </row>
    <row r="126" spans="15:15">
      <c r="O126" s="98"/>
    </row>
    <row r="127" spans="15:15">
      <c r="O127" s="98"/>
    </row>
    <row r="128" spans="15:15">
      <c r="O128" s="98"/>
    </row>
    <row r="129" spans="15:15">
      <c r="O129" s="98"/>
    </row>
    <row r="130" spans="15:15">
      <c r="O130" s="98"/>
    </row>
    <row r="131" spans="15:15">
      <c r="O131" s="98"/>
    </row>
    <row r="132" spans="15:15">
      <c r="O132" s="98"/>
    </row>
    <row r="133" spans="15:15">
      <c r="O133" s="98"/>
    </row>
    <row r="134" spans="15:15">
      <c r="O134" s="98"/>
    </row>
    <row r="135" spans="15:15">
      <c r="O135" s="98"/>
    </row>
  </sheetData>
  <mergeCells count="4">
    <mergeCell ref="B1:E1"/>
    <mergeCell ref="G1:J1"/>
    <mergeCell ref="S1:T1"/>
    <mergeCell ref="K1:R1"/>
  </mergeCells>
  <phoneticPr fontId="5" type="noConversion"/>
  <printOptions horizontalCentered="1" gridLines="1"/>
  <pageMargins left="0.5" right="0.5" top="1" bottom="1" header="0.5" footer="0.5"/>
  <pageSetup scale="55" orientation="landscape" r:id="rId1"/>
  <headerFooter alignWithMargins="0">
    <oddHeader>&amp;C&amp;"Arial,Bold"&amp;11Public Library Statistics Services FY09</oddHeader>
    <oddFooter>&amp;L&amp;9Mississippi Public Library Statistics, FY09, Public Library System Services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160"/>
  <sheetViews>
    <sheetView workbookViewId="0">
      <selection activeCell="L16" sqref="L16"/>
    </sheetView>
  </sheetViews>
  <sheetFormatPr defaultRowHeight="12.75"/>
  <cols>
    <col min="1" max="1" width="51" bestFit="1" customWidth="1"/>
    <col min="2" max="2" width="12.42578125" customWidth="1"/>
    <col min="3" max="3" width="13.28515625" style="13" hidden="1" customWidth="1"/>
    <col min="4" max="4" width="14.140625" customWidth="1"/>
    <col min="5" max="5" width="16.28515625" customWidth="1"/>
    <col min="6" max="6" width="13.28515625" hidden="1" customWidth="1"/>
    <col min="7" max="7" width="12.42578125" customWidth="1"/>
    <col min="8" max="8" width="13.5703125" customWidth="1"/>
    <col min="9" max="9" width="12.42578125" hidden="1" customWidth="1"/>
    <col min="10" max="10" width="9.140625" hidden="1" customWidth="1"/>
  </cols>
  <sheetData>
    <row r="1" spans="1:11" ht="13.5" customHeight="1">
      <c r="B1" s="51" t="s">
        <v>146</v>
      </c>
      <c r="C1" s="52" t="s">
        <v>147</v>
      </c>
      <c r="D1" s="53" t="s">
        <v>148</v>
      </c>
      <c r="E1" s="51" t="s">
        <v>149</v>
      </c>
      <c r="F1" s="54" t="s">
        <v>147</v>
      </c>
      <c r="G1" s="53" t="s">
        <v>149</v>
      </c>
      <c r="H1" s="53" t="s">
        <v>8</v>
      </c>
      <c r="I1" s="1"/>
      <c r="K1" s="1"/>
    </row>
    <row r="2" spans="1:11">
      <c r="A2" s="1" t="s">
        <v>150</v>
      </c>
      <c r="B2" s="51"/>
      <c r="C2" s="52" t="s">
        <v>146</v>
      </c>
      <c r="D2" s="53" t="s">
        <v>151</v>
      </c>
      <c r="E2" s="51"/>
      <c r="F2" s="54" t="s">
        <v>149</v>
      </c>
      <c r="G2" s="53" t="s">
        <v>151</v>
      </c>
      <c r="H2" s="53" t="s">
        <v>661</v>
      </c>
      <c r="I2" s="1"/>
      <c r="J2" s="13"/>
      <c r="K2" s="1"/>
    </row>
    <row r="4" spans="1:11" s="55" customFormat="1" ht="13.5" thickBot="1">
      <c r="A4" s="55" t="s">
        <v>14</v>
      </c>
      <c r="B4" s="55" t="s">
        <v>152</v>
      </c>
      <c r="C4" s="56"/>
      <c r="D4" s="23">
        <v>69631</v>
      </c>
      <c r="G4" s="99"/>
      <c r="H4" s="141">
        <v>69631</v>
      </c>
      <c r="I4"/>
    </row>
    <row r="5" spans="1:11" s="55" customFormat="1" ht="13.5" thickBot="1">
      <c r="A5" s="57" t="s">
        <v>74</v>
      </c>
      <c r="B5" s="57" t="s">
        <v>153</v>
      </c>
      <c r="C5" s="56"/>
      <c r="D5" s="23">
        <v>14500</v>
      </c>
      <c r="E5" s="57" t="s">
        <v>154</v>
      </c>
      <c r="G5" s="23">
        <v>63239</v>
      </c>
      <c r="H5" s="142">
        <v>77739</v>
      </c>
      <c r="I5"/>
    </row>
    <row r="6" spans="1:11" s="58" customFormat="1" ht="13.5" thickBot="1">
      <c r="A6" s="58" t="s">
        <v>28</v>
      </c>
      <c r="B6" s="58" t="s">
        <v>155</v>
      </c>
      <c r="C6" s="59"/>
      <c r="D6" s="23">
        <v>289200</v>
      </c>
      <c r="E6" s="58" t="s">
        <v>156</v>
      </c>
      <c r="G6" s="23">
        <v>127176</v>
      </c>
      <c r="H6" s="142">
        <v>460176</v>
      </c>
      <c r="I6"/>
    </row>
    <row r="7" spans="1:11" ht="13.5" thickTop="1">
      <c r="E7" t="s">
        <v>157</v>
      </c>
      <c r="G7" s="23">
        <v>10800</v>
      </c>
      <c r="H7" s="23"/>
    </row>
    <row r="8" spans="1:11">
      <c r="E8" t="s">
        <v>158</v>
      </c>
      <c r="G8" s="23">
        <v>16000</v>
      </c>
      <c r="H8" s="23"/>
    </row>
    <row r="9" spans="1:11">
      <c r="E9" t="s">
        <v>159</v>
      </c>
      <c r="G9" s="23">
        <v>17000</v>
      </c>
      <c r="H9" s="23"/>
    </row>
    <row r="10" spans="1:11" s="60" customFormat="1" ht="13.5" thickBot="1">
      <c r="A10" s="60" t="s">
        <v>29</v>
      </c>
      <c r="B10" s="60" t="s">
        <v>160</v>
      </c>
      <c r="C10" s="61"/>
      <c r="D10" s="23">
        <v>190500</v>
      </c>
      <c r="E10" s="60" t="s">
        <v>161</v>
      </c>
      <c r="F10" s="61">
        <v>3</v>
      </c>
      <c r="G10" s="23">
        <v>240166</v>
      </c>
      <c r="H10" s="141">
        <v>430666</v>
      </c>
      <c r="I10"/>
    </row>
    <row r="11" spans="1:11" s="58" customFormat="1" ht="13.5" thickBot="1">
      <c r="A11" s="58" t="s">
        <v>16</v>
      </c>
      <c r="B11" s="58" t="s">
        <v>162</v>
      </c>
      <c r="C11" s="59"/>
      <c r="D11" s="23">
        <v>68500</v>
      </c>
      <c r="E11" s="58" t="s">
        <v>163</v>
      </c>
      <c r="G11" s="23">
        <v>1800</v>
      </c>
      <c r="H11" s="142">
        <v>75100</v>
      </c>
      <c r="I11"/>
    </row>
    <row r="12" spans="1:11" ht="13.5" thickTop="1">
      <c r="E12" t="s">
        <v>164</v>
      </c>
      <c r="G12" s="23">
        <v>1800</v>
      </c>
      <c r="H12" s="23"/>
    </row>
    <row r="13" spans="1:11">
      <c r="E13" t="s">
        <v>165</v>
      </c>
      <c r="G13" s="23">
        <v>3000</v>
      </c>
      <c r="H13" s="23"/>
    </row>
    <row r="14" spans="1:11" s="58" customFormat="1" ht="13.5" thickBot="1">
      <c r="A14" s="62" t="s">
        <v>166</v>
      </c>
      <c r="B14" s="58" t="s">
        <v>167</v>
      </c>
      <c r="C14" s="59"/>
      <c r="D14" s="23">
        <v>1512698</v>
      </c>
      <c r="E14" s="58" t="s">
        <v>168</v>
      </c>
      <c r="F14" s="59"/>
      <c r="G14" s="23">
        <v>2103</v>
      </c>
      <c r="H14" s="141">
        <v>2030298</v>
      </c>
      <c r="I14"/>
    </row>
    <row r="15" spans="1:11" ht="13.5" thickTop="1">
      <c r="E15" t="s">
        <v>169</v>
      </c>
      <c r="F15" s="13"/>
      <c r="G15" s="23">
        <v>1785</v>
      </c>
      <c r="H15" s="23"/>
    </row>
    <row r="16" spans="1:11">
      <c r="E16" t="s">
        <v>170</v>
      </c>
      <c r="F16" s="13"/>
      <c r="G16" s="23">
        <v>1500</v>
      </c>
      <c r="H16" s="23"/>
    </row>
    <row r="17" spans="1:9">
      <c r="E17" t="s">
        <v>171</v>
      </c>
      <c r="F17" s="13"/>
      <c r="G17" s="23">
        <v>500</v>
      </c>
      <c r="H17" s="23"/>
    </row>
    <row r="18" spans="1:9">
      <c r="E18" t="s">
        <v>172</v>
      </c>
      <c r="F18" s="13"/>
      <c r="G18" s="23">
        <v>4000</v>
      </c>
      <c r="H18" s="23"/>
    </row>
    <row r="19" spans="1:9">
      <c r="E19" t="s">
        <v>173</v>
      </c>
      <c r="F19" s="13"/>
      <c r="G19" s="23">
        <v>10155</v>
      </c>
      <c r="H19" s="23"/>
    </row>
    <row r="20" spans="1:9">
      <c r="B20" t="s">
        <v>174</v>
      </c>
      <c r="D20" s="23">
        <v>173374</v>
      </c>
      <c r="E20" t="s">
        <v>175</v>
      </c>
      <c r="F20" s="13"/>
      <c r="G20" s="23">
        <v>11670</v>
      </c>
      <c r="H20" s="23"/>
    </row>
    <row r="21" spans="1:9">
      <c r="E21" t="s">
        <v>176</v>
      </c>
      <c r="F21" s="13"/>
      <c r="G21" s="23">
        <v>6000</v>
      </c>
      <c r="H21" s="23"/>
    </row>
    <row r="22" spans="1:9">
      <c r="E22" t="s">
        <v>177</v>
      </c>
      <c r="F22" s="13"/>
      <c r="G22" s="23">
        <v>500</v>
      </c>
      <c r="H22" s="23"/>
    </row>
    <row r="23" spans="1:9">
      <c r="B23" t="s">
        <v>178</v>
      </c>
      <c r="D23" s="23">
        <v>140831</v>
      </c>
      <c r="E23" t="s">
        <v>179</v>
      </c>
      <c r="F23" s="13"/>
      <c r="G23" s="23">
        <v>11483</v>
      </c>
      <c r="H23" s="23"/>
    </row>
    <row r="24" spans="1:9">
      <c r="E24" s="16" t="s">
        <v>658</v>
      </c>
      <c r="F24" s="13"/>
      <c r="G24" s="23">
        <v>3000</v>
      </c>
      <c r="H24" s="23"/>
    </row>
    <row r="25" spans="1:9">
      <c r="E25" t="s">
        <v>180</v>
      </c>
      <c r="F25" s="13"/>
      <c r="G25" s="23">
        <v>10300</v>
      </c>
      <c r="H25" s="23"/>
    </row>
    <row r="26" spans="1:9">
      <c r="B26" t="s">
        <v>181</v>
      </c>
      <c r="D26" s="23">
        <v>128299</v>
      </c>
      <c r="E26" t="s">
        <v>182</v>
      </c>
      <c r="F26" s="13"/>
      <c r="G26" s="23">
        <v>1000</v>
      </c>
      <c r="H26" s="23"/>
    </row>
    <row r="27" spans="1:9">
      <c r="E27" t="s">
        <v>183</v>
      </c>
      <c r="F27" s="13"/>
      <c r="G27" s="23">
        <v>100</v>
      </c>
      <c r="H27" s="23"/>
    </row>
    <row r="28" spans="1:9">
      <c r="E28" t="s">
        <v>184</v>
      </c>
      <c r="F28" s="13"/>
      <c r="G28" s="23">
        <v>5000</v>
      </c>
      <c r="H28" s="23"/>
    </row>
    <row r="29" spans="1:9">
      <c r="E29" t="s">
        <v>185</v>
      </c>
      <c r="F29" s="13"/>
      <c r="G29" s="23">
        <v>6000</v>
      </c>
      <c r="H29" s="23"/>
    </row>
    <row r="30" spans="1:9" s="58" customFormat="1" ht="13.5" thickBot="1">
      <c r="A30" s="58" t="s">
        <v>44</v>
      </c>
      <c r="B30" s="58" t="s">
        <v>186</v>
      </c>
      <c r="C30" s="59"/>
      <c r="D30" s="23">
        <v>326489</v>
      </c>
      <c r="E30" s="58" t="s">
        <v>187</v>
      </c>
      <c r="F30" s="59"/>
      <c r="G30" s="23">
        <v>250000</v>
      </c>
      <c r="H30" s="141">
        <v>576489</v>
      </c>
      <c r="I30"/>
    </row>
    <row r="31" spans="1:9" s="64" customFormat="1" ht="14.25" thickTop="1" thickBot="1">
      <c r="A31" s="64" t="s">
        <v>31</v>
      </c>
      <c r="B31" s="64" t="s">
        <v>188</v>
      </c>
      <c r="C31" s="65"/>
      <c r="D31" s="23">
        <v>91100</v>
      </c>
      <c r="E31" s="64" t="s">
        <v>189</v>
      </c>
      <c r="F31" s="65">
        <v>2.5</v>
      </c>
      <c r="G31" s="23">
        <v>45000</v>
      </c>
      <c r="H31" s="142">
        <v>218303</v>
      </c>
      <c r="I31"/>
    </row>
    <row r="32" spans="1:9" ht="13.5" thickTop="1">
      <c r="E32" t="s">
        <v>190</v>
      </c>
      <c r="F32" s="13">
        <v>2.67</v>
      </c>
      <c r="G32" s="23">
        <v>7746</v>
      </c>
      <c r="H32" s="23"/>
    </row>
    <row r="33" spans="1:8">
      <c r="E33" t="s">
        <v>191</v>
      </c>
      <c r="F33" s="13"/>
      <c r="G33" s="23">
        <v>4200</v>
      </c>
      <c r="H33" s="23"/>
    </row>
    <row r="34" spans="1:8">
      <c r="E34" t="s">
        <v>192</v>
      </c>
      <c r="F34" s="13"/>
      <c r="G34" s="23">
        <v>28000</v>
      </c>
      <c r="H34" s="23"/>
    </row>
    <row r="35" spans="1:8">
      <c r="B35" t="s">
        <v>193</v>
      </c>
      <c r="D35" s="23">
        <v>40157</v>
      </c>
      <c r="E35" t="s">
        <v>194</v>
      </c>
      <c r="F35" s="13"/>
      <c r="G35" s="23">
        <v>2100</v>
      </c>
      <c r="H35" s="23"/>
    </row>
    <row r="36" spans="1:8" s="58" customFormat="1" ht="13.5" thickBot="1">
      <c r="A36" s="58" t="s">
        <v>55</v>
      </c>
      <c r="B36" s="58" t="s">
        <v>195</v>
      </c>
      <c r="C36" s="59">
        <v>1</v>
      </c>
      <c r="D36" s="23">
        <v>174481</v>
      </c>
      <c r="E36" s="58" t="s">
        <v>195</v>
      </c>
      <c r="G36" s="23">
        <v>6000</v>
      </c>
      <c r="H36" s="141">
        <v>435425</v>
      </c>
    </row>
    <row r="37" spans="1:8" ht="13.5" thickTop="1">
      <c r="B37" t="s">
        <v>196</v>
      </c>
      <c r="C37" s="13">
        <v>1</v>
      </c>
      <c r="D37" s="23">
        <v>70477</v>
      </c>
      <c r="E37" t="s">
        <v>197</v>
      </c>
      <c r="G37" s="23">
        <v>60342</v>
      </c>
      <c r="H37" s="23"/>
    </row>
    <row r="38" spans="1:8">
      <c r="E38" t="s">
        <v>198</v>
      </c>
      <c r="G38" s="23">
        <v>38417</v>
      </c>
      <c r="H38" s="23"/>
    </row>
    <row r="39" spans="1:8">
      <c r="E39" t="s">
        <v>199</v>
      </c>
      <c r="G39" s="23">
        <v>16158</v>
      </c>
      <c r="H39" s="23"/>
    </row>
    <row r="40" spans="1:8">
      <c r="B40" t="s">
        <v>200</v>
      </c>
      <c r="C40" s="13">
        <v>1</v>
      </c>
      <c r="D40" s="23">
        <v>69000</v>
      </c>
      <c r="G40" s="23"/>
      <c r="H40" s="23"/>
    </row>
    <row r="41" spans="1:8">
      <c r="B41" t="s">
        <v>201</v>
      </c>
      <c r="D41" s="23">
        <v>550</v>
      </c>
      <c r="G41" s="23"/>
      <c r="H41" s="23"/>
    </row>
    <row r="42" spans="1:8" s="58" customFormat="1" ht="13.5" thickBot="1">
      <c r="A42" s="58" t="s">
        <v>32</v>
      </c>
      <c r="B42" s="58" t="s">
        <v>202</v>
      </c>
      <c r="C42" s="59"/>
      <c r="D42" s="23">
        <v>100000</v>
      </c>
      <c r="E42" s="58" t="s">
        <v>203</v>
      </c>
      <c r="F42" s="59"/>
      <c r="G42" s="23">
        <v>3441</v>
      </c>
      <c r="H42" s="141">
        <v>342522</v>
      </c>
    </row>
    <row r="43" spans="1:8" ht="13.5" thickTop="1">
      <c r="E43" t="s">
        <v>204</v>
      </c>
      <c r="F43" s="13"/>
      <c r="G43" s="23">
        <v>8004</v>
      </c>
      <c r="H43" s="23"/>
    </row>
    <row r="44" spans="1:8">
      <c r="E44" t="s">
        <v>205</v>
      </c>
      <c r="F44" s="13"/>
      <c r="G44" s="23">
        <v>8800</v>
      </c>
      <c r="H44" s="23"/>
    </row>
    <row r="45" spans="1:8">
      <c r="E45" t="s">
        <v>206</v>
      </c>
      <c r="F45" s="13"/>
      <c r="G45" s="23">
        <v>41875</v>
      </c>
      <c r="H45" s="23"/>
    </row>
    <row r="46" spans="1:8">
      <c r="B46" t="s">
        <v>207</v>
      </c>
      <c r="D46" s="23">
        <v>119167</v>
      </c>
      <c r="E46" t="s">
        <v>208</v>
      </c>
      <c r="F46" s="13"/>
      <c r="G46" s="23">
        <v>42185</v>
      </c>
      <c r="H46" s="23"/>
    </row>
    <row r="47" spans="1:8">
      <c r="E47" t="s">
        <v>209</v>
      </c>
      <c r="F47" s="13"/>
      <c r="G47" s="23">
        <v>19050</v>
      </c>
      <c r="H47" s="23"/>
    </row>
    <row r="48" spans="1:8" s="55" customFormat="1" ht="13.5" thickBot="1">
      <c r="A48" s="55" t="s">
        <v>33</v>
      </c>
      <c r="B48" s="55" t="s">
        <v>210</v>
      </c>
      <c r="C48" s="56"/>
      <c r="D48" s="23">
        <v>85000</v>
      </c>
      <c r="E48" s="55" t="s">
        <v>210</v>
      </c>
      <c r="F48" s="56">
        <v>1.425</v>
      </c>
      <c r="G48" s="23">
        <v>128109</v>
      </c>
      <c r="H48" s="141">
        <v>213109</v>
      </c>
    </row>
    <row r="49" spans="1:11" s="58" customFormat="1" ht="13.5" thickBot="1">
      <c r="A49" s="58" t="s">
        <v>69</v>
      </c>
      <c r="B49" s="58" t="s">
        <v>211</v>
      </c>
      <c r="C49" s="59"/>
      <c r="D49" s="23">
        <v>1282000</v>
      </c>
      <c r="E49" s="58" t="s">
        <v>212</v>
      </c>
      <c r="G49" s="23">
        <v>111098</v>
      </c>
      <c r="H49" s="142">
        <v>3792724</v>
      </c>
    </row>
    <row r="50" spans="1:11" ht="13.5" thickTop="1">
      <c r="E50" t="s">
        <v>213</v>
      </c>
      <c r="G50" s="23">
        <v>97999</v>
      </c>
      <c r="H50" s="23"/>
    </row>
    <row r="51" spans="1:11">
      <c r="E51" t="s">
        <v>214</v>
      </c>
      <c r="G51" s="23">
        <v>231917</v>
      </c>
      <c r="H51" s="23"/>
    </row>
    <row r="52" spans="1:11">
      <c r="E52" t="s">
        <v>215</v>
      </c>
      <c r="F52" s="13">
        <v>0.75</v>
      </c>
      <c r="G52" s="23">
        <v>292070</v>
      </c>
      <c r="H52" s="23"/>
    </row>
    <row r="53" spans="1:11">
      <c r="B53" t="s">
        <v>216</v>
      </c>
      <c r="D53" s="23">
        <v>374134</v>
      </c>
      <c r="E53" t="s">
        <v>217</v>
      </c>
      <c r="G53" s="23">
        <v>261406</v>
      </c>
      <c r="H53" s="23"/>
    </row>
    <row r="54" spans="1:11">
      <c r="B54" t="s">
        <v>218</v>
      </c>
      <c r="D54" s="23">
        <v>304020</v>
      </c>
      <c r="E54" t="s">
        <v>219</v>
      </c>
      <c r="G54" s="23">
        <v>198000</v>
      </c>
      <c r="H54" s="23"/>
    </row>
    <row r="55" spans="1:11">
      <c r="D55" s="63"/>
      <c r="E55" s="16" t="s">
        <v>659</v>
      </c>
      <c r="G55" s="23">
        <v>4166</v>
      </c>
      <c r="H55" s="23"/>
    </row>
    <row r="56" spans="1:11">
      <c r="E56" t="s">
        <v>220</v>
      </c>
      <c r="G56" s="23">
        <v>2000</v>
      </c>
      <c r="H56" s="23"/>
    </row>
    <row r="57" spans="1:11">
      <c r="E57" t="s">
        <v>221</v>
      </c>
      <c r="G57" s="23">
        <v>18000</v>
      </c>
      <c r="H57" s="23"/>
    </row>
    <row r="58" spans="1:11">
      <c r="B58" t="s">
        <v>222</v>
      </c>
      <c r="D58" s="23">
        <v>165852</v>
      </c>
      <c r="E58" t="s">
        <v>223</v>
      </c>
      <c r="G58" s="23">
        <v>14833</v>
      </c>
      <c r="H58" s="23"/>
    </row>
    <row r="59" spans="1:11">
      <c r="D59" s="63"/>
      <c r="E59" t="s">
        <v>224</v>
      </c>
      <c r="G59" s="23">
        <v>104509</v>
      </c>
      <c r="H59" s="23"/>
    </row>
    <row r="60" spans="1:11">
      <c r="B60" t="s">
        <v>225</v>
      </c>
      <c r="D60" s="23">
        <v>294720</v>
      </c>
      <c r="E60" t="s">
        <v>225</v>
      </c>
      <c r="G60" s="23">
        <v>36000</v>
      </c>
      <c r="H60" s="23"/>
    </row>
    <row r="61" spans="1:11" s="58" customFormat="1" ht="13.5" thickBot="1">
      <c r="A61" s="58" t="s">
        <v>34</v>
      </c>
      <c r="B61" s="58" t="s">
        <v>226</v>
      </c>
      <c r="C61" s="59"/>
      <c r="D61" s="23">
        <v>171935</v>
      </c>
      <c r="E61" s="58" t="s">
        <v>227</v>
      </c>
      <c r="G61" s="23">
        <v>175837</v>
      </c>
      <c r="H61" s="141">
        <v>347772</v>
      </c>
      <c r="I61"/>
      <c r="K61"/>
    </row>
    <row r="62" spans="1:11" s="67" customFormat="1" ht="14.25" thickTop="1" thickBot="1">
      <c r="A62" s="67" t="s">
        <v>45</v>
      </c>
      <c r="B62" s="67" t="s">
        <v>228</v>
      </c>
      <c r="C62" s="68">
        <v>3</v>
      </c>
      <c r="D62" s="69">
        <v>1044968</v>
      </c>
      <c r="E62" s="67" t="s">
        <v>229</v>
      </c>
      <c r="F62" s="68">
        <v>2.67</v>
      </c>
      <c r="G62" s="23">
        <v>269383</v>
      </c>
      <c r="H62" s="142">
        <v>1452151</v>
      </c>
      <c r="I62"/>
      <c r="K62"/>
    </row>
    <row r="63" spans="1:11" ht="13.5" thickTop="1">
      <c r="D63" s="63"/>
      <c r="E63" t="s">
        <v>230</v>
      </c>
      <c r="F63" s="13">
        <v>2.5</v>
      </c>
      <c r="G63" s="23">
        <v>137800</v>
      </c>
      <c r="H63" s="23"/>
    </row>
    <row r="64" spans="1:11" s="55" customFormat="1" ht="13.5" thickBot="1">
      <c r="A64" s="55" t="s">
        <v>17</v>
      </c>
      <c r="B64" s="55" t="s">
        <v>231</v>
      </c>
      <c r="C64" s="56"/>
      <c r="D64" s="23">
        <v>50039</v>
      </c>
      <c r="E64" s="55" t="s">
        <v>232</v>
      </c>
      <c r="F64" s="56"/>
      <c r="G64" s="23">
        <v>27958</v>
      </c>
      <c r="H64" s="141">
        <v>77997</v>
      </c>
      <c r="I64"/>
      <c r="K64"/>
    </row>
    <row r="65" spans="1:11" s="58" customFormat="1" ht="13.5" thickBot="1">
      <c r="A65" s="58" t="s">
        <v>70</v>
      </c>
      <c r="B65" s="58" t="s">
        <v>233</v>
      </c>
      <c r="C65" s="59"/>
      <c r="D65" s="23">
        <v>908250</v>
      </c>
      <c r="E65" s="58" t="s">
        <v>234</v>
      </c>
      <c r="F65" s="59"/>
      <c r="G65" s="23">
        <v>347435</v>
      </c>
      <c r="H65" s="142">
        <v>2065685</v>
      </c>
      <c r="I65"/>
      <c r="K65"/>
    </row>
    <row r="66" spans="1:11" ht="13.5" thickTop="1">
      <c r="E66" t="s">
        <v>235</v>
      </c>
      <c r="G66" s="23">
        <v>675000</v>
      </c>
      <c r="H66" s="23"/>
    </row>
    <row r="67" spans="1:11">
      <c r="E67" t="s">
        <v>236</v>
      </c>
      <c r="G67" s="23">
        <v>55000</v>
      </c>
      <c r="H67" s="23"/>
    </row>
    <row r="68" spans="1:11">
      <c r="E68" t="s">
        <v>237</v>
      </c>
      <c r="G68" s="23">
        <v>80000</v>
      </c>
      <c r="H68" s="23"/>
    </row>
    <row r="69" spans="1:11" s="58" customFormat="1" ht="13.5" thickBot="1">
      <c r="A69" s="58" t="s">
        <v>19</v>
      </c>
      <c r="B69" s="58" t="s">
        <v>238</v>
      </c>
      <c r="C69" s="59"/>
      <c r="D69" s="23">
        <v>42500</v>
      </c>
      <c r="E69" s="58" t="s">
        <v>239</v>
      </c>
      <c r="F69" s="59"/>
      <c r="G69" s="23">
        <v>15500</v>
      </c>
      <c r="H69" s="141">
        <v>61000</v>
      </c>
      <c r="I69"/>
      <c r="K69"/>
    </row>
    <row r="70" spans="1:11" ht="13.5" thickTop="1">
      <c r="E70" t="s">
        <v>240</v>
      </c>
      <c r="F70" s="13"/>
      <c r="G70" s="23">
        <v>3000</v>
      </c>
      <c r="H70" s="23"/>
    </row>
    <row r="71" spans="1:11" s="58" customFormat="1" ht="13.5" thickBot="1">
      <c r="A71" s="58" t="s">
        <v>72</v>
      </c>
      <c r="B71" s="58" t="s">
        <v>241</v>
      </c>
      <c r="C71" s="59">
        <v>2</v>
      </c>
      <c r="D71" s="23">
        <v>2533012</v>
      </c>
      <c r="E71" s="58" t="s">
        <v>242</v>
      </c>
      <c r="F71" s="59">
        <v>1</v>
      </c>
      <c r="G71" s="23">
        <v>119972</v>
      </c>
      <c r="H71" s="141">
        <v>3268022</v>
      </c>
      <c r="I71"/>
      <c r="K71"/>
    </row>
    <row r="72" spans="1:11" ht="13.5" thickTop="1">
      <c r="E72" t="s">
        <v>243</v>
      </c>
      <c r="F72" s="13">
        <v>1</v>
      </c>
      <c r="G72" s="23">
        <v>120300</v>
      </c>
      <c r="H72" s="23"/>
    </row>
    <row r="73" spans="1:11">
      <c r="E73" t="s">
        <v>244</v>
      </c>
      <c r="F73" s="13">
        <v>1</v>
      </c>
      <c r="G73" s="23">
        <v>135000</v>
      </c>
      <c r="H73" s="23"/>
    </row>
    <row r="74" spans="1:11">
      <c r="E74" t="s">
        <v>245</v>
      </c>
      <c r="F74" s="13">
        <v>1</v>
      </c>
      <c r="G74" s="23">
        <v>250456</v>
      </c>
      <c r="H74" s="23"/>
    </row>
    <row r="75" spans="1:11">
      <c r="B75" t="s">
        <v>246</v>
      </c>
      <c r="D75" s="23">
        <v>109282</v>
      </c>
      <c r="F75" s="13"/>
      <c r="G75" s="23"/>
      <c r="H75" s="23"/>
    </row>
    <row r="76" spans="1:11" s="58" customFormat="1" ht="13.5" thickBot="1">
      <c r="A76" s="58" t="s">
        <v>71</v>
      </c>
      <c r="B76" s="58" t="s">
        <v>247</v>
      </c>
      <c r="C76" s="59">
        <v>1</v>
      </c>
      <c r="D76" s="23">
        <v>1558159</v>
      </c>
      <c r="E76" s="58" t="s">
        <v>241</v>
      </c>
      <c r="F76" s="59">
        <v>1.28</v>
      </c>
      <c r="G76" s="23">
        <v>1422679</v>
      </c>
      <c r="H76" s="141">
        <v>2980838</v>
      </c>
      <c r="I76"/>
      <c r="K76"/>
    </row>
    <row r="77" spans="1:11" s="67" customFormat="1" ht="14.25" thickTop="1" thickBot="1">
      <c r="A77" s="67" t="s">
        <v>35</v>
      </c>
      <c r="B77" s="71" t="s">
        <v>248</v>
      </c>
      <c r="C77" s="68"/>
      <c r="D77" s="23">
        <v>37334</v>
      </c>
      <c r="E77" s="67" t="s">
        <v>249</v>
      </c>
      <c r="G77" s="23">
        <v>6000</v>
      </c>
      <c r="H77" s="142">
        <v>139984</v>
      </c>
      <c r="I77"/>
      <c r="K77"/>
    </row>
    <row r="78" spans="1:11" ht="13.5" thickTop="1">
      <c r="E78" t="s">
        <v>250</v>
      </c>
      <c r="F78" s="72"/>
      <c r="G78" s="23">
        <v>400</v>
      </c>
      <c r="H78" s="23"/>
    </row>
    <row r="79" spans="1:11">
      <c r="B79" s="16" t="s">
        <v>251</v>
      </c>
      <c r="D79" s="23">
        <v>70000</v>
      </c>
      <c r="E79" t="s">
        <v>252</v>
      </c>
      <c r="G79" s="23">
        <v>1750</v>
      </c>
      <c r="H79" s="23"/>
    </row>
    <row r="80" spans="1:11">
      <c r="E80" t="s">
        <v>251</v>
      </c>
      <c r="G80" s="23">
        <v>16500</v>
      </c>
      <c r="H80" s="23"/>
    </row>
    <row r="81" spans="1:11">
      <c r="E81" t="s">
        <v>253</v>
      </c>
      <c r="F81" s="72"/>
      <c r="G81" s="23">
        <v>8000</v>
      </c>
      <c r="H81" s="23"/>
    </row>
    <row r="82" spans="1:11" s="58" customFormat="1" ht="13.5" thickBot="1">
      <c r="A82" s="58" t="s">
        <v>46</v>
      </c>
      <c r="B82" s="62" t="s">
        <v>254</v>
      </c>
      <c r="C82" s="59"/>
      <c r="D82" s="23">
        <v>555687</v>
      </c>
      <c r="H82" s="141">
        <v>555687</v>
      </c>
      <c r="I82"/>
      <c r="K82"/>
    </row>
    <row r="83" spans="1:11" s="67" customFormat="1" ht="14.25" thickTop="1" thickBot="1">
      <c r="A83" s="67" t="s">
        <v>56</v>
      </c>
      <c r="B83" s="67" t="s">
        <v>255</v>
      </c>
      <c r="C83" s="73">
        <v>1</v>
      </c>
      <c r="D83" s="23">
        <v>325000</v>
      </c>
      <c r="E83" s="67" t="s">
        <v>256</v>
      </c>
      <c r="F83" s="68">
        <v>1</v>
      </c>
      <c r="G83" s="23">
        <v>140000</v>
      </c>
      <c r="H83" s="142">
        <v>513000</v>
      </c>
      <c r="I83"/>
      <c r="K83"/>
    </row>
    <row r="84" spans="1:11" ht="13.5" thickTop="1">
      <c r="E84" t="s">
        <v>257</v>
      </c>
      <c r="F84" s="13">
        <v>3</v>
      </c>
      <c r="G84" s="23">
        <v>48000</v>
      </c>
      <c r="H84" s="23"/>
    </row>
    <row r="85" spans="1:11" s="58" customFormat="1" ht="13.5" thickBot="1">
      <c r="A85" s="58" t="s">
        <v>63</v>
      </c>
      <c r="B85" s="62" t="s">
        <v>201</v>
      </c>
      <c r="C85" s="59"/>
      <c r="D85" s="23">
        <v>406810</v>
      </c>
      <c r="E85" s="58" t="s">
        <v>258</v>
      </c>
      <c r="F85" s="59"/>
      <c r="G85" s="23">
        <v>424000</v>
      </c>
      <c r="H85" s="141">
        <v>949310</v>
      </c>
      <c r="I85"/>
      <c r="K85"/>
    </row>
    <row r="86" spans="1:11" ht="13.5" thickTop="1">
      <c r="B86" s="16" t="s">
        <v>259</v>
      </c>
      <c r="D86" s="23">
        <v>87500</v>
      </c>
      <c r="E86" t="s">
        <v>260</v>
      </c>
      <c r="F86" s="72"/>
      <c r="G86" s="23">
        <v>31000</v>
      </c>
      <c r="H86" s="23"/>
    </row>
    <row r="87" spans="1:11" s="58" customFormat="1" ht="13.5" thickBot="1">
      <c r="A87" s="58" t="s">
        <v>47</v>
      </c>
      <c r="B87" s="62" t="s">
        <v>261</v>
      </c>
      <c r="C87" s="59"/>
      <c r="D87" s="23">
        <v>201372</v>
      </c>
      <c r="E87" s="58" t="s">
        <v>262</v>
      </c>
      <c r="F87" s="59">
        <v>1</v>
      </c>
      <c r="G87" s="23">
        <v>111000</v>
      </c>
      <c r="H87" s="141">
        <v>519432</v>
      </c>
      <c r="I87"/>
      <c r="K87"/>
    </row>
    <row r="88" spans="1:11" ht="13.5" thickTop="1">
      <c r="B88" s="16" t="s">
        <v>263</v>
      </c>
      <c r="D88" s="23">
        <v>130000</v>
      </c>
      <c r="F88" s="13"/>
    </row>
    <row r="89" spans="1:11">
      <c r="B89" s="16" t="s">
        <v>264</v>
      </c>
      <c r="D89" s="23">
        <v>56000</v>
      </c>
      <c r="E89" s="16" t="s">
        <v>660</v>
      </c>
      <c r="F89" s="13"/>
      <c r="G89" s="23">
        <v>19500</v>
      </c>
      <c r="H89" s="23"/>
    </row>
    <row r="90" spans="1:11">
      <c r="D90" s="63"/>
      <c r="E90" t="s">
        <v>265</v>
      </c>
      <c r="F90" s="13"/>
      <c r="G90" s="23">
        <v>1560</v>
      </c>
      <c r="H90" s="23"/>
    </row>
    <row r="91" spans="1:11" s="58" customFormat="1" ht="13.5" thickBot="1">
      <c r="A91" s="62" t="s">
        <v>92</v>
      </c>
      <c r="B91" s="62" t="s">
        <v>233</v>
      </c>
      <c r="C91" s="59"/>
      <c r="D91" s="25">
        <v>0</v>
      </c>
      <c r="E91" s="62" t="s">
        <v>266</v>
      </c>
      <c r="F91" s="59"/>
      <c r="G91" s="23">
        <v>325492</v>
      </c>
      <c r="H91" s="141">
        <v>325492</v>
      </c>
      <c r="I91"/>
      <c r="K91"/>
    </row>
    <row r="92" spans="1:11" s="67" customFormat="1" ht="14.25" thickTop="1" thickBot="1">
      <c r="A92" s="67" t="s">
        <v>64</v>
      </c>
      <c r="B92" s="67" t="s">
        <v>267</v>
      </c>
      <c r="C92" s="70"/>
      <c r="D92" s="23">
        <v>1181729</v>
      </c>
      <c r="E92" t="s">
        <v>268</v>
      </c>
      <c r="F92" s="72"/>
      <c r="G92" s="23">
        <v>4200</v>
      </c>
      <c r="H92" s="142">
        <v>1456865</v>
      </c>
      <c r="I92"/>
      <c r="K92"/>
    </row>
    <row r="93" spans="1:11" ht="13.5" thickTop="1">
      <c r="E93" t="s">
        <v>267</v>
      </c>
      <c r="F93" s="72"/>
      <c r="G93" s="23">
        <v>85000</v>
      </c>
      <c r="H93" s="23"/>
    </row>
    <row r="94" spans="1:11">
      <c r="E94" t="s">
        <v>269</v>
      </c>
      <c r="F94" s="72"/>
      <c r="G94" s="23">
        <v>102500</v>
      </c>
      <c r="H94" s="23"/>
    </row>
    <row r="96" spans="1:11" s="64" customFormat="1" ht="13.5" thickBot="1">
      <c r="A96" s="64" t="s">
        <v>20</v>
      </c>
      <c r="B96" s="64" t="s">
        <v>206</v>
      </c>
      <c r="C96" s="65"/>
      <c r="D96" s="23">
        <v>37000</v>
      </c>
      <c r="E96" s="64" t="s">
        <v>270</v>
      </c>
      <c r="F96" s="65"/>
      <c r="G96" s="23">
        <v>12000</v>
      </c>
      <c r="H96" s="141">
        <v>49000</v>
      </c>
      <c r="I96"/>
      <c r="K96"/>
    </row>
    <row r="97" spans="1:11" s="67" customFormat="1" ht="14.25" thickTop="1" thickBot="1">
      <c r="A97" s="67" t="s">
        <v>36</v>
      </c>
      <c r="B97" s="71" t="s">
        <v>271</v>
      </c>
      <c r="C97" s="70"/>
      <c r="D97" s="23">
        <v>145000</v>
      </c>
      <c r="E97" s="71" t="s">
        <v>272</v>
      </c>
      <c r="F97" s="74"/>
      <c r="G97" s="23">
        <v>10000</v>
      </c>
      <c r="H97" s="142">
        <v>155000</v>
      </c>
      <c r="I97"/>
      <c r="K97"/>
    </row>
    <row r="98" spans="1:11" s="67" customFormat="1" ht="14.25" thickTop="1" thickBot="1">
      <c r="A98" s="67" t="s">
        <v>57</v>
      </c>
      <c r="B98" s="71" t="s">
        <v>361</v>
      </c>
      <c r="C98" s="73">
        <v>2</v>
      </c>
      <c r="D98" s="23">
        <v>917052</v>
      </c>
      <c r="E98" s="67" t="s">
        <v>273</v>
      </c>
      <c r="F98" s="68"/>
      <c r="G98" s="23">
        <v>12523</v>
      </c>
      <c r="H98" s="142">
        <v>929575</v>
      </c>
      <c r="I98"/>
      <c r="K98"/>
    </row>
    <row r="99" spans="1:11" s="67" customFormat="1" ht="14.25" thickTop="1" thickBot="1">
      <c r="A99" s="67" t="s">
        <v>65</v>
      </c>
      <c r="B99" s="67" t="s">
        <v>274</v>
      </c>
      <c r="C99" s="73">
        <v>2</v>
      </c>
      <c r="D99" s="23">
        <v>224019</v>
      </c>
      <c r="E99" s="67" t="s">
        <v>275</v>
      </c>
      <c r="F99" s="68">
        <v>3</v>
      </c>
      <c r="G99" s="23">
        <v>145977</v>
      </c>
      <c r="H99" s="142">
        <v>1392746</v>
      </c>
      <c r="I99"/>
      <c r="K99"/>
    </row>
    <row r="100" spans="1:11" ht="13.5" thickTop="1">
      <c r="B100" s="13" t="s">
        <v>276</v>
      </c>
      <c r="C100" s="13">
        <v>2</v>
      </c>
      <c r="D100" s="23">
        <v>127634</v>
      </c>
      <c r="E100" t="s">
        <v>277</v>
      </c>
      <c r="F100" s="13"/>
      <c r="G100" s="23">
        <v>48745</v>
      </c>
      <c r="H100" s="23"/>
    </row>
    <row r="101" spans="1:11">
      <c r="E101" t="s">
        <v>278</v>
      </c>
      <c r="F101" s="13"/>
      <c r="G101" s="23">
        <v>14772</v>
      </c>
      <c r="H101" s="23"/>
    </row>
    <row r="102" spans="1:11">
      <c r="E102" t="s">
        <v>279</v>
      </c>
      <c r="F102" s="13"/>
      <c r="G102" s="23">
        <v>41500</v>
      </c>
      <c r="H102" s="23"/>
    </row>
    <row r="103" spans="1:11">
      <c r="E103" t="s">
        <v>280</v>
      </c>
      <c r="F103" s="13"/>
      <c r="G103" s="23">
        <v>22409</v>
      </c>
      <c r="H103" s="23"/>
    </row>
    <row r="104" spans="1:11">
      <c r="E104" t="s">
        <v>281</v>
      </c>
      <c r="F104" s="13"/>
      <c r="G104" s="23">
        <v>17872</v>
      </c>
      <c r="H104" s="23"/>
      <c r="J104" s="13"/>
    </row>
    <row r="105" spans="1:11">
      <c r="E105" t="s">
        <v>282</v>
      </c>
      <c r="F105" s="13"/>
      <c r="G105" s="23">
        <v>13345</v>
      </c>
      <c r="H105" s="23"/>
    </row>
    <row r="106" spans="1:11">
      <c r="B106" t="s">
        <v>283</v>
      </c>
      <c r="C106" s="12"/>
      <c r="D106" s="23">
        <v>161000</v>
      </c>
      <c r="E106" t="s">
        <v>284</v>
      </c>
      <c r="F106" s="13">
        <v>3</v>
      </c>
      <c r="G106" s="23">
        <v>104663</v>
      </c>
      <c r="H106" s="23"/>
    </row>
    <row r="107" spans="1:11">
      <c r="E107" t="s">
        <v>285</v>
      </c>
      <c r="F107" s="13"/>
      <c r="G107" s="23">
        <v>39356</v>
      </c>
      <c r="H107" s="23"/>
    </row>
    <row r="108" spans="1:11">
      <c r="B108" t="s">
        <v>286</v>
      </c>
      <c r="C108" s="12">
        <v>2</v>
      </c>
      <c r="D108" s="23">
        <v>119017</v>
      </c>
      <c r="E108" t="s">
        <v>287</v>
      </c>
      <c r="F108" s="13"/>
      <c r="G108" s="23">
        <v>21000</v>
      </c>
      <c r="H108" s="23"/>
    </row>
    <row r="109" spans="1:11">
      <c r="E109" t="s">
        <v>288</v>
      </c>
      <c r="F109" s="13"/>
      <c r="G109" s="23">
        <v>14347</v>
      </c>
      <c r="H109" s="23"/>
    </row>
    <row r="110" spans="1:11">
      <c r="E110" t="s">
        <v>289</v>
      </c>
      <c r="F110" s="13"/>
      <c r="G110" s="23">
        <v>58290</v>
      </c>
      <c r="H110" s="23"/>
    </row>
    <row r="111" spans="1:11">
      <c r="B111" t="s">
        <v>290</v>
      </c>
      <c r="C111" s="12"/>
      <c r="D111" s="23">
        <v>136000</v>
      </c>
      <c r="E111" t="s">
        <v>291</v>
      </c>
      <c r="F111" s="13"/>
      <c r="G111" s="23">
        <v>82800</v>
      </c>
      <c r="H111" s="23"/>
    </row>
    <row r="112" spans="1:11" s="58" customFormat="1" ht="13.5" thickBot="1">
      <c r="A112" s="58" t="s">
        <v>49</v>
      </c>
      <c r="B112" s="62" t="s">
        <v>292</v>
      </c>
      <c r="C112" s="59"/>
      <c r="D112" s="58">
        <v>0</v>
      </c>
      <c r="E112" s="58" t="s">
        <v>293</v>
      </c>
      <c r="F112" s="59">
        <v>2.5750000000000002</v>
      </c>
      <c r="G112" s="23">
        <v>272666</v>
      </c>
      <c r="H112" s="141">
        <v>344666</v>
      </c>
      <c r="I112"/>
      <c r="K112"/>
    </row>
    <row r="113" spans="1:11" ht="13.5" thickTop="1">
      <c r="B113" t="s">
        <v>294</v>
      </c>
      <c r="C113" s="12"/>
      <c r="D113" s="23">
        <v>72000</v>
      </c>
    </row>
    <row r="114" spans="1:11" s="58" customFormat="1" ht="13.5" thickBot="1">
      <c r="A114" s="58" t="s">
        <v>37</v>
      </c>
      <c r="B114" s="62" t="s">
        <v>295</v>
      </c>
      <c r="C114" s="59"/>
      <c r="D114" s="23">
        <v>230000</v>
      </c>
      <c r="E114" s="58" t="s">
        <v>296</v>
      </c>
      <c r="F114" s="59"/>
      <c r="G114" s="23">
        <v>45025</v>
      </c>
      <c r="H114" s="141">
        <v>275025</v>
      </c>
      <c r="I114"/>
      <c r="K114"/>
    </row>
    <row r="115" spans="1:11" s="67" customFormat="1" ht="14.25" thickTop="1" thickBot="1">
      <c r="A115" s="67" t="s">
        <v>66</v>
      </c>
      <c r="B115" s="67" t="s">
        <v>297</v>
      </c>
      <c r="C115" s="70"/>
      <c r="D115" s="23">
        <v>135000</v>
      </c>
      <c r="H115" s="142">
        <v>481482</v>
      </c>
      <c r="I115"/>
      <c r="K115"/>
    </row>
    <row r="116" spans="1:11" ht="13.5" thickTop="1">
      <c r="B116" t="s">
        <v>298</v>
      </c>
      <c r="C116"/>
      <c r="D116" s="23">
        <v>93000</v>
      </c>
      <c r="F116" s="72"/>
      <c r="G116" s="23"/>
      <c r="H116" s="23"/>
    </row>
    <row r="117" spans="1:11">
      <c r="B117" t="s">
        <v>299</v>
      </c>
      <c r="C117"/>
      <c r="D117" s="23">
        <v>100000</v>
      </c>
      <c r="E117" t="s">
        <v>299</v>
      </c>
      <c r="F117" s="72"/>
      <c r="G117" s="23">
        <v>6832</v>
      </c>
      <c r="H117" s="23"/>
    </row>
    <row r="118" spans="1:11">
      <c r="B118" t="s">
        <v>300</v>
      </c>
      <c r="C118"/>
      <c r="D118" s="23">
        <v>126500</v>
      </c>
      <c r="F118" s="72"/>
      <c r="G118" s="23"/>
      <c r="H118" s="23"/>
    </row>
    <row r="119" spans="1:11" ht="13.5" thickBot="1">
      <c r="B119" t="s">
        <v>201</v>
      </c>
      <c r="C119"/>
      <c r="D119" s="23">
        <v>20150</v>
      </c>
      <c r="F119" s="72"/>
      <c r="G119" s="23"/>
      <c r="H119" s="23"/>
      <c r="J119" s="58"/>
    </row>
    <row r="120" spans="1:11" s="58" customFormat="1" ht="14.25" thickTop="1" thickBot="1">
      <c r="A120" s="58" t="s">
        <v>21</v>
      </c>
      <c r="B120" s="58" t="s">
        <v>301</v>
      </c>
      <c r="C120" s="58">
        <v>1</v>
      </c>
      <c r="D120" s="23">
        <v>56544</v>
      </c>
      <c r="E120" s="58" t="s">
        <v>302</v>
      </c>
      <c r="F120" s="59">
        <v>1</v>
      </c>
      <c r="G120" s="23">
        <v>9398</v>
      </c>
      <c r="H120" s="141">
        <v>65942</v>
      </c>
      <c r="I120"/>
      <c r="J120"/>
    </row>
    <row r="121" spans="1:11" ht="14.25" thickTop="1" thickBot="1">
      <c r="A121" s="67" t="s">
        <v>50</v>
      </c>
      <c r="B121" t="s">
        <v>303</v>
      </c>
      <c r="C121"/>
      <c r="D121" s="23">
        <v>274600</v>
      </c>
      <c r="E121" t="s">
        <v>304</v>
      </c>
      <c r="F121" s="13">
        <v>2</v>
      </c>
      <c r="G121" s="23">
        <v>155553</v>
      </c>
      <c r="H121" s="142">
        <v>453153</v>
      </c>
    </row>
    <row r="122" spans="1:11" ht="13.5" thickTop="1">
      <c r="E122" t="s">
        <v>305</v>
      </c>
      <c r="F122" s="72"/>
      <c r="G122" s="23">
        <v>23000</v>
      </c>
      <c r="H122" s="23"/>
    </row>
    <row r="123" spans="1:11" s="58" customFormat="1" ht="13.5" thickBot="1">
      <c r="A123" s="58" t="s">
        <v>58</v>
      </c>
      <c r="B123" s="58" t="s">
        <v>306</v>
      </c>
      <c r="D123" s="23">
        <v>330487</v>
      </c>
      <c r="E123" s="58" t="s">
        <v>307</v>
      </c>
      <c r="F123" s="76"/>
      <c r="G123" s="23">
        <v>63728</v>
      </c>
      <c r="H123" s="141">
        <v>591312</v>
      </c>
      <c r="I123"/>
      <c r="J123"/>
    </row>
    <row r="124" spans="1:11" ht="13.5" thickTop="1">
      <c r="B124" t="s">
        <v>308</v>
      </c>
      <c r="C124"/>
      <c r="D124" s="23">
        <v>92204</v>
      </c>
      <c r="E124" t="s">
        <v>309</v>
      </c>
      <c r="F124" s="72"/>
      <c r="G124" s="23">
        <v>1008</v>
      </c>
      <c r="H124" s="23"/>
    </row>
    <row r="125" spans="1:11" ht="13.5" thickBot="1">
      <c r="B125" t="s">
        <v>310</v>
      </c>
      <c r="C125"/>
      <c r="D125" s="23">
        <v>94785</v>
      </c>
      <c r="E125" t="s">
        <v>311</v>
      </c>
      <c r="F125" s="72"/>
      <c r="G125" s="23">
        <v>9100</v>
      </c>
      <c r="H125" s="23"/>
      <c r="J125" s="58"/>
    </row>
    <row r="126" spans="1:11" s="64" customFormat="1" ht="14.25" thickTop="1" thickBot="1">
      <c r="A126" s="64" t="s">
        <v>59</v>
      </c>
      <c r="B126" s="64" t="s">
        <v>312</v>
      </c>
      <c r="D126" s="23">
        <v>77000</v>
      </c>
      <c r="E126" s="64" t="s">
        <v>313</v>
      </c>
      <c r="F126" s="65"/>
      <c r="G126" s="23">
        <v>1500</v>
      </c>
      <c r="H126" s="141">
        <v>291945</v>
      </c>
      <c r="I126"/>
      <c r="J126"/>
    </row>
    <row r="127" spans="1:11" ht="13.5" thickTop="1">
      <c r="B127" t="s">
        <v>314</v>
      </c>
      <c r="C127">
        <v>1</v>
      </c>
      <c r="D127" s="23">
        <v>83400</v>
      </c>
      <c r="E127" t="s">
        <v>315</v>
      </c>
      <c r="F127" s="13"/>
      <c r="G127" s="23">
        <v>345</v>
      </c>
      <c r="H127" s="23"/>
    </row>
    <row r="128" spans="1:11">
      <c r="B128" t="s">
        <v>316</v>
      </c>
      <c r="C128"/>
      <c r="D128" s="23">
        <v>65000</v>
      </c>
      <c r="F128" s="13"/>
      <c r="G128" s="23"/>
      <c r="H128" s="23"/>
    </row>
    <row r="129" spans="1:11">
      <c r="B129" t="s">
        <v>317</v>
      </c>
      <c r="C129"/>
      <c r="D129" s="23">
        <v>59700</v>
      </c>
      <c r="E129" t="s">
        <v>318</v>
      </c>
      <c r="F129" s="13"/>
      <c r="G129" s="23">
        <v>5000</v>
      </c>
      <c r="H129" s="23"/>
    </row>
    <row r="130" spans="1:11" s="58" customFormat="1" ht="13.5" thickBot="1">
      <c r="A130" s="58" t="s">
        <v>23</v>
      </c>
      <c r="B130" s="58" t="s">
        <v>319</v>
      </c>
      <c r="C130" s="58">
        <v>1</v>
      </c>
      <c r="D130" s="23">
        <v>39918</v>
      </c>
      <c r="E130" s="58" t="s">
        <v>320</v>
      </c>
      <c r="F130" s="59"/>
      <c r="G130" s="23">
        <v>11300</v>
      </c>
      <c r="H130" s="141">
        <v>75093</v>
      </c>
      <c r="I130"/>
      <c r="J130"/>
    </row>
    <row r="131" spans="1:11" ht="13.5" thickTop="1">
      <c r="B131" t="s">
        <v>321</v>
      </c>
      <c r="C131">
        <v>1</v>
      </c>
      <c r="D131" s="23">
        <v>23875</v>
      </c>
      <c r="F131" s="13"/>
      <c r="G131" s="23"/>
      <c r="H131" s="23"/>
      <c r="J131" s="55"/>
    </row>
    <row r="132" spans="1:11" s="58" customFormat="1" ht="13.5" thickBot="1">
      <c r="A132" s="58" t="s">
        <v>38</v>
      </c>
      <c r="B132" s="58" t="s">
        <v>322</v>
      </c>
      <c r="D132" s="23">
        <v>181500</v>
      </c>
      <c r="E132" s="58" t="s">
        <v>323</v>
      </c>
      <c r="F132" s="76"/>
      <c r="G132" s="23">
        <v>40000</v>
      </c>
      <c r="H132" s="141">
        <v>333696</v>
      </c>
      <c r="I132"/>
    </row>
    <row r="133" spans="1:11" ht="13.5" thickTop="1">
      <c r="B133" t="s">
        <v>324</v>
      </c>
      <c r="C133"/>
      <c r="D133" s="23">
        <v>95500</v>
      </c>
      <c r="E133" t="s">
        <v>298</v>
      </c>
      <c r="F133" s="72"/>
      <c r="G133" s="23">
        <v>11600</v>
      </c>
      <c r="H133" s="23"/>
    </row>
    <row r="134" spans="1:11">
      <c r="E134" t="s">
        <v>325</v>
      </c>
      <c r="F134" s="72"/>
      <c r="G134" s="23">
        <v>5096</v>
      </c>
      <c r="H134" s="23"/>
    </row>
    <row r="135" spans="1:11" s="58" customFormat="1" ht="13.5" thickBot="1">
      <c r="A135" s="58" t="s">
        <v>51</v>
      </c>
      <c r="B135" s="58" t="s">
        <v>326</v>
      </c>
      <c r="D135" s="23">
        <v>159999</v>
      </c>
      <c r="E135" s="58" t="s">
        <v>327</v>
      </c>
      <c r="F135" s="59"/>
      <c r="G135" s="23">
        <v>170400</v>
      </c>
      <c r="H135" s="141">
        <v>349074</v>
      </c>
      <c r="I135"/>
      <c r="J135"/>
    </row>
    <row r="136" spans="1:11" ht="13.5" thickTop="1">
      <c r="E136" t="s">
        <v>328</v>
      </c>
      <c r="F136" s="13"/>
      <c r="G136" s="23">
        <v>13875</v>
      </c>
      <c r="H136" s="23"/>
    </row>
    <row r="137" spans="1:11">
      <c r="E137" t="s">
        <v>329</v>
      </c>
      <c r="F137" s="13"/>
      <c r="G137" s="23">
        <v>4800</v>
      </c>
      <c r="H137" s="23"/>
    </row>
    <row r="138" spans="1:11" s="58" customFormat="1" ht="13.5" thickBot="1">
      <c r="A138" s="58" t="s">
        <v>39</v>
      </c>
      <c r="B138" s="58" t="s">
        <v>330</v>
      </c>
      <c r="D138" s="23">
        <v>297743</v>
      </c>
      <c r="E138" s="58" t="s">
        <v>331</v>
      </c>
      <c r="G138" s="23">
        <v>92758</v>
      </c>
      <c r="H138" s="141">
        <v>416547</v>
      </c>
      <c r="I138"/>
      <c r="K138"/>
    </row>
    <row r="139" spans="1:11" ht="13.5" thickTop="1">
      <c r="E139" t="s">
        <v>332</v>
      </c>
      <c r="G139" s="23">
        <v>4800</v>
      </c>
      <c r="H139" s="23"/>
    </row>
    <row r="140" spans="1:11">
      <c r="E140" t="s">
        <v>333</v>
      </c>
      <c r="G140" s="23">
        <v>6000</v>
      </c>
      <c r="H140" s="23"/>
    </row>
    <row r="141" spans="1:11">
      <c r="E141" t="s">
        <v>334</v>
      </c>
      <c r="G141" s="23">
        <v>5746</v>
      </c>
      <c r="H141" s="23"/>
    </row>
    <row r="142" spans="1:11">
      <c r="E142" t="s">
        <v>335</v>
      </c>
      <c r="G142" s="23">
        <v>9500</v>
      </c>
      <c r="H142" s="23"/>
    </row>
    <row r="143" spans="1:11" s="58" customFormat="1" ht="13.5" thickBot="1">
      <c r="A143" s="58" t="s">
        <v>25</v>
      </c>
      <c r="B143" s="58" t="s">
        <v>336</v>
      </c>
      <c r="D143" s="23">
        <v>70000</v>
      </c>
      <c r="E143" s="58" t="s">
        <v>337</v>
      </c>
      <c r="F143" s="59"/>
      <c r="G143" s="23">
        <v>3600</v>
      </c>
      <c r="H143" s="141">
        <v>74800</v>
      </c>
      <c r="I143"/>
      <c r="K143"/>
    </row>
    <row r="144" spans="1:11" ht="13.5" thickTop="1">
      <c r="E144" t="s">
        <v>338</v>
      </c>
      <c r="F144" s="13"/>
      <c r="G144" s="23">
        <v>1200</v>
      </c>
      <c r="H144" s="23"/>
    </row>
    <row r="145" spans="1:11" s="58" customFormat="1" ht="13.5" thickBot="1">
      <c r="A145" s="58" t="s">
        <v>339</v>
      </c>
      <c r="B145" s="58" t="s">
        <v>340</v>
      </c>
      <c r="D145" s="23">
        <v>746733</v>
      </c>
      <c r="E145" s="58" t="s">
        <v>341</v>
      </c>
      <c r="F145" s="59"/>
      <c r="G145" s="23">
        <v>782261</v>
      </c>
      <c r="H145" s="141">
        <v>1615087</v>
      </c>
      <c r="I145"/>
      <c r="K145"/>
    </row>
    <row r="146" spans="1:11" ht="13.5" thickTop="1">
      <c r="E146" t="s">
        <v>342</v>
      </c>
      <c r="F146" s="13"/>
      <c r="G146" s="23">
        <v>86093</v>
      </c>
      <c r="H146" s="23"/>
    </row>
    <row r="147" spans="1:11" s="58" customFormat="1" ht="13.5" thickBot="1">
      <c r="A147" s="58" t="s">
        <v>61</v>
      </c>
      <c r="B147" s="58" t="s">
        <v>343</v>
      </c>
      <c r="D147" s="23">
        <v>44000</v>
      </c>
      <c r="H147" s="141">
        <v>237990</v>
      </c>
      <c r="I147"/>
      <c r="K147"/>
    </row>
    <row r="148" spans="1:11" ht="13.5" thickTop="1">
      <c r="B148" t="s">
        <v>344</v>
      </c>
      <c r="C148">
        <v>1</v>
      </c>
      <c r="D148" s="23">
        <v>62324</v>
      </c>
      <c r="G148" s="23">
        <v>2500</v>
      </c>
      <c r="H148" s="23"/>
    </row>
    <row r="149" spans="1:11">
      <c r="B149" t="s">
        <v>345</v>
      </c>
      <c r="C149"/>
      <c r="D149" s="23">
        <v>90000</v>
      </c>
      <c r="E149" t="s">
        <v>346</v>
      </c>
      <c r="F149" s="13"/>
      <c r="G149" s="23"/>
      <c r="H149" s="23"/>
    </row>
    <row r="150" spans="1:11">
      <c r="B150" t="s">
        <v>347</v>
      </c>
      <c r="C150"/>
      <c r="D150" s="23">
        <v>36500</v>
      </c>
    </row>
    <row r="151" spans="1:11">
      <c r="B151" t="s">
        <v>201</v>
      </c>
      <c r="C151"/>
      <c r="D151" s="23">
        <v>2666</v>
      </c>
    </row>
    <row r="152" spans="1:11" s="58" customFormat="1" ht="13.5" thickBot="1">
      <c r="A152" s="58" t="s">
        <v>40</v>
      </c>
      <c r="B152" s="58" t="s">
        <v>253</v>
      </c>
      <c r="C152" s="58">
        <v>1</v>
      </c>
      <c r="D152" s="23">
        <v>136801</v>
      </c>
      <c r="E152" s="58" t="s">
        <v>348</v>
      </c>
      <c r="F152" s="59"/>
      <c r="G152" s="23">
        <v>15000</v>
      </c>
      <c r="H152" s="141">
        <v>151801</v>
      </c>
      <c r="I152"/>
      <c r="K152"/>
    </row>
    <row r="153" spans="1:11" s="67" customFormat="1" ht="14.25" thickTop="1" thickBot="1">
      <c r="A153" s="67" t="s">
        <v>52</v>
      </c>
      <c r="B153" s="67" t="s">
        <v>349</v>
      </c>
      <c r="C153" s="67">
        <v>1</v>
      </c>
      <c r="D153" s="23">
        <v>698782</v>
      </c>
      <c r="F153" s="68"/>
      <c r="G153" s="75"/>
      <c r="H153" s="142">
        <v>698782</v>
      </c>
      <c r="I153"/>
      <c r="K153"/>
    </row>
    <row r="154" spans="1:11" s="67" customFormat="1" ht="14.25" thickTop="1" thickBot="1">
      <c r="A154" s="67" t="s">
        <v>53</v>
      </c>
      <c r="B154" s="67" t="s">
        <v>350</v>
      </c>
      <c r="D154" s="23">
        <v>381608</v>
      </c>
      <c r="E154" s="67" t="s">
        <v>351</v>
      </c>
      <c r="G154" s="23">
        <v>303739</v>
      </c>
      <c r="H154" s="142">
        <v>685347</v>
      </c>
      <c r="I154"/>
      <c r="K154"/>
    </row>
    <row r="155" spans="1:11" s="67" customFormat="1" ht="14.25" thickTop="1" thickBot="1">
      <c r="A155" s="67" t="s">
        <v>41</v>
      </c>
      <c r="B155" s="67" t="s">
        <v>352</v>
      </c>
      <c r="C155" s="67">
        <v>1</v>
      </c>
      <c r="D155" s="23">
        <v>112490</v>
      </c>
      <c r="E155" s="67" t="s">
        <v>353</v>
      </c>
      <c r="F155" s="68"/>
      <c r="G155" s="23">
        <v>107364</v>
      </c>
      <c r="H155" s="142">
        <v>219854</v>
      </c>
      <c r="I155"/>
      <c r="K155"/>
    </row>
    <row r="156" spans="1:11" s="67" customFormat="1" ht="14.25" thickTop="1" thickBot="1">
      <c r="A156" s="67" t="s">
        <v>26</v>
      </c>
      <c r="B156" s="67" t="s">
        <v>354</v>
      </c>
      <c r="C156" s="67">
        <v>0</v>
      </c>
      <c r="D156" s="23">
        <v>33050</v>
      </c>
      <c r="E156" s="67" t="s">
        <v>355</v>
      </c>
      <c r="F156" s="68"/>
      <c r="G156" s="23">
        <v>2900</v>
      </c>
      <c r="H156" s="142">
        <v>37450</v>
      </c>
      <c r="I156"/>
      <c r="K156"/>
    </row>
    <row r="157" spans="1:11" ht="13.5" thickTop="1">
      <c r="E157" t="s">
        <v>356</v>
      </c>
      <c r="F157" s="13"/>
      <c r="G157" s="23">
        <v>1500</v>
      </c>
      <c r="H157" s="23"/>
    </row>
    <row r="158" spans="1:11" s="58" customFormat="1" ht="13.5" thickBot="1">
      <c r="A158" s="58" t="s">
        <v>42</v>
      </c>
      <c r="B158" s="58" t="s">
        <v>357</v>
      </c>
      <c r="C158" s="58">
        <v>1</v>
      </c>
      <c r="D158" s="23">
        <v>165000</v>
      </c>
      <c r="E158" s="58" t="s">
        <v>358</v>
      </c>
      <c r="F158" s="59">
        <v>1</v>
      </c>
      <c r="G158" s="23">
        <v>51000</v>
      </c>
      <c r="H158" s="141">
        <v>216000</v>
      </c>
      <c r="I158"/>
      <c r="K158"/>
    </row>
    <row r="159" spans="1:11" ht="13.5" thickTop="1"/>
    <row r="160" spans="1:11" s="1" customFormat="1">
      <c r="A160" s="1" t="s">
        <v>93</v>
      </c>
      <c r="C160" s="77"/>
      <c r="D160" s="78">
        <f>SUM(D4:D159)</f>
        <v>22709838</v>
      </c>
      <c r="G160" s="26">
        <f>SUM(G4:G159)</f>
        <v>10783510</v>
      </c>
      <c r="H160" s="26">
        <f>SUM(H4:H159)</f>
        <v>33576784</v>
      </c>
      <c r="I160"/>
      <c r="K160"/>
    </row>
  </sheetData>
  <phoneticPr fontId="5" type="noConversion"/>
  <printOptions horizontalCentered="1" gridLines="1"/>
  <pageMargins left="0.7" right="0.7" top="0.75" bottom="0.75" header="0.3" footer="0.3"/>
  <pageSetup orientation="landscape" r:id="rId1"/>
  <headerFooter>
    <oddHeader>&amp;C&amp;"Arial,Bold"&amp;11Local Funding by City and County FY09</oddHeader>
    <oddFooter>&amp;L&amp;9Mississippi Public Library Statistics, FY09, Public Library System Funding by City and County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selection activeCell="E52" sqref="E52"/>
    </sheetView>
  </sheetViews>
  <sheetFormatPr defaultRowHeight="12.75"/>
  <cols>
    <col min="1" max="1" width="51" bestFit="1" customWidth="1"/>
    <col min="2" max="2" width="11.7109375" style="72" customWidth="1"/>
    <col min="3" max="3" width="16" style="12" customWidth="1"/>
    <col min="4" max="4" width="15.5703125" style="23" customWidth="1"/>
    <col min="5" max="5" width="13.42578125" style="12" customWidth="1"/>
    <col min="6" max="6" width="15.85546875" style="87" customWidth="1"/>
    <col min="7" max="7" width="17.28515625" style="87" customWidth="1"/>
    <col min="8" max="8" width="0.28515625" hidden="1" customWidth="1"/>
    <col min="9" max="9" width="0.140625" hidden="1" customWidth="1"/>
  </cols>
  <sheetData>
    <row r="1" spans="1:7" ht="51">
      <c r="A1" s="1" t="s">
        <v>150</v>
      </c>
      <c r="B1" s="79" t="s">
        <v>146</v>
      </c>
      <c r="C1" s="80" t="s">
        <v>656</v>
      </c>
      <c r="D1" s="21" t="s">
        <v>657</v>
      </c>
      <c r="E1" s="42" t="s">
        <v>655</v>
      </c>
      <c r="F1" s="81" t="s">
        <v>359</v>
      </c>
      <c r="G1" s="81" t="s">
        <v>360</v>
      </c>
    </row>
    <row r="3" spans="1:7" s="64" customFormat="1" ht="13.5" thickBot="1">
      <c r="A3" s="64" t="s">
        <v>14</v>
      </c>
      <c r="B3" s="82" t="s">
        <v>152</v>
      </c>
      <c r="C3" s="83">
        <v>8116</v>
      </c>
      <c r="D3" s="23">
        <v>69631</v>
      </c>
      <c r="E3" s="83">
        <v>67754049</v>
      </c>
      <c r="F3" s="84">
        <f>(D3/E3)</f>
        <v>1.0277024181979146E-3</v>
      </c>
      <c r="G3" s="84">
        <v>1.0277024181979146E-3</v>
      </c>
    </row>
    <row r="4" spans="1:7" s="67" customFormat="1" ht="14.25" thickTop="1" thickBot="1">
      <c r="A4" s="71" t="s">
        <v>74</v>
      </c>
      <c r="B4" s="85" t="s">
        <v>153</v>
      </c>
      <c r="C4" s="73">
        <v>13645</v>
      </c>
      <c r="D4" s="23">
        <v>14500</v>
      </c>
      <c r="E4" s="73">
        <v>61445908</v>
      </c>
      <c r="F4" s="84">
        <f>(D4/E4)</f>
        <v>2.3597991260866386E-4</v>
      </c>
      <c r="G4" s="86">
        <v>2.3597991260866386E-4</v>
      </c>
    </row>
    <row r="5" spans="1:7" s="67" customFormat="1" ht="14.25" thickTop="1" thickBot="1">
      <c r="A5" s="67" t="s">
        <v>28</v>
      </c>
      <c r="B5" s="74" t="s">
        <v>155</v>
      </c>
      <c r="C5" s="73">
        <v>37195</v>
      </c>
      <c r="D5" s="23">
        <v>289200</v>
      </c>
      <c r="E5" s="73">
        <v>260388031</v>
      </c>
      <c r="F5" s="84">
        <f t="shared" ref="F5:F68" si="0">(D5/E5)</f>
        <v>1.1106501281543161E-3</v>
      </c>
      <c r="G5" s="86">
        <v>1.1106501281543161E-3</v>
      </c>
    </row>
    <row r="6" spans="1:7" s="67" customFormat="1" ht="14.25" thickTop="1" thickBot="1">
      <c r="A6" s="67" t="s">
        <v>29</v>
      </c>
      <c r="B6" s="74" t="s">
        <v>160</v>
      </c>
      <c r="C6" s="73">
        <v>27272</v>
      </c>
      <c r="D6" s="23">
        <v>190500</v>
      </c>
      <c r="E6" s="73">
        <v>177700726</v>
      </c>
      <c r="F6" s="84">
        <f t="shared" si="0"/>
        <v>1.0720271339803079E-3</v>
      </c>
      <c r="G6" s="86">
        <v>1.0720271339803079E-3</v>
      </c>
    </row>
    <row r="7" spans="1:7" s="67" customFormat="1" ht="14.25" thickTop="1" thickBot="1">
      <c r="A7" s="67" t="s">
        <v>16</v>
      </c>
      <c r="B7" s="74" t="s">
        <v>162</v>
      </c>
      <c r="C7" s="73">
        <v>10367</v>
      </c>
      <c r="D7" s="23">
        <v>68500</v>
      </c>
      <c r="E7" s="73">
        <v>73666014</v>
      </c>
      <c r="F7" s="84">
        <f t="shared" si="0"/>
        <v>9.2987249181148855E-4</v>
      </c>
      <c r="G7" s="86">
        <v>9.2987249181148855E-4</v>
      </c>
    </row>
    <row r="8" spans="1:7" s="67" customFormat="1" ht="14.25" thickTop="1" thickBot="1">
      <c r="A8" s="71" t="s">
        <v>166</v>
      </c>
      <c r="B8" s="74" t="s">
        <v>167</v>
      </c>
      <c r="C8" s="73">
        <v>140901</v>
      </c>
      <c r="D8" s="23">
        <v>1512698</v>
      </c>
      <c r="E8" s="73">
        <v>1372556936</v>
      </c>
      <c r="F8" s="86">
        <f t="shared" si="0"/>
        <v>1.1021021863095958E-3</v>
      </c>
      <c r="G8" s="86">
        <f>(F8+F9+F10+F11)/4</f>
        <v>1.1163831091626228E-3</v>
      </c>
    </row>
    <row r="9" spans="1:7" ht="13.5" thickTop="1">
      <c r="B9" s="72" t="s">
        <v>174</v>
      </c>
      <c r="C9" s="12">
        <v>28850</v>
      </c>
      <c r="D9" s="23">
        <v>173374</v>
      </c>
      <c r="E9" s="12">
        <v>141656458</v>
      </c>
      <c r="F9" s="100">
        <f t="shared" si="0"/>
        <v>1.2239046665983983E-3</v>
      </c>
    </row>
    <row r="10" spans="1:7">
      <c r="B10" s="72" t="s">
        <v>178</v>
      </c>
      <c r="C10" s="12">
        <v>28034</v>
      </c>
      <c r="D10" s="23">
        <v>140831</v>
      </c>
      <c r="E10" s="12">
        <v>185655051</v>
      </c>
      <c r="F10" s="100">
        <f t="shared" si="0"/>
        <v>7.5856271747758695E-4</v>
      </c>
    </row>
    <row r="11" spans="1:7">
      <c r="B11" s="72" t="s">
        <v>181</v>
      </c>
      <c r="C11" s="12">
        <v>15809</v>
      </c>
      <c r="D11" s="23">
        <v>128299</v>
      </c>
      <c r="E11" s="12">
        <v>92905467</v>
      </c>
      <c r="F11" s="100">
        <f t="shared" si="0"/>
        <v>1.38096286626491E-3</v>
      </c>
    </row>
    <row r="12" spans="1:7" s="64" customFormat="1" ht="13.5" thickBot="1">
      <c r="A12" s="64" t="s">
        <v>44</v>
      </c>
      <c r="B12" s="82" t="s">
        <v>186</v>
      </c>
      <c r="C12" s="83">
        <v>59284</v>
      </c>
      <c r="D12" s="23">
        <v>326489</v>
      </c>
      <c r="E12" s="83">
        <v>245908408</v>
      </c>
      <c r="F12" s="84">
        <f t="shared" si="0"/>
        <v>1.3276853876423777E-3</v>
      </c>
      <c r="G12" s="84">
        <v>1.3276853876423777E-3</v>
      </c>
    </row>
    <row r="13" spans="1:7" s="67" customFormat="1" ht="14.25" thickTop="1" thickBot="1">
      <c r="A13" s="67" t="s">
        <v>31</v>
      </c>
      <c r="B13" s="74" t="s">
        <v>188</v>
      </c>
      <c r="C13" s="73">
        <v>29331</v>
      </c>
      <c r="D13" s="23">
        <v>91100</v>
      </c>
      <c r="E13" s="73">
        <v>195169364</v>
      </c>
      <c r="F13" s="86">
        <f t="shared" si="0"/>
        <v>4.6677407833331877E-4</v>
      </c>
      <c r="G13" s="86">
        <f>(F13+F14)/2</f>
        <v>6.9406960560162382E-4</v>
      </c>
    </row>
    <row r="14" spans="1:7" ht="13.5" thickTop="1">
      <c r="B14" s="72" t="s">
        <v>193</v>
      </c>
      <c r="C14" s="12">
        <v>8872</v>
      </c>
      <c r="D14" s="23">
        <v>40157</v>
      </c>
      <c r="E14" s="12">
        <v>43584241</v>
      </c>
      <c r="F14" s="100">
        <f t="shared" si="0"/>
        <v>9.2136513286992887E-4</v>
      </c>
    </row>
    <row r="15" spans="1:7" s="64" customFormat="1" ht="13.5" thickBot="1">
      <c r="A15" s="64" t="s">
        <v>55</v>
      </c>
      <c r="B15" s="82" t="s">
        <v>195</v>
      </c>
      <c r="C15" s="83">
        <v>29004</v>
      </c>
      <c r="D15" s="23">
        <v>174481</v>
      </c>
      <c r="E15" s="83">
        <v>157943465</v>
      </c>
      <c r="F15" s="84">
        <f t="shared" si="0"/>
        <v>1.1047054083560849E-3</v>
      </c>
      <c r="G15" s="84">
        <f>(F15+F16+F17+F18)/4</f>
        <v>7.0242659876280857E-4</v>
      </c>
    </row>
    <row r="16" spans="1:7" ht="13.5" thickTop="1">
      <c r="B16" s="72" t="s">
        <v>196</v>
      </c>
      <c r="C16" s="12">
        <v>14508</v>
      </c>
      <c r="D16" s="23">
        <v>70477</v>
      </c>
      <c r="E16" s="12">
        <v>78569641</v>
      </c>
      <c r="F16" s="100">
        <f t="shared" si="0"/>
        <v>8.9700040757472723E-4</v>
      </c>
    </row>
    <row r="17" spans="1:7">
      <c r="B17" s="72" t="s">
        <v>200</v>
      </c>
      <c r="C17" s="12">
        <v>18826</v>
      </c>
      <c r="D17" s="23">
        <v>69000</v>
      </c>
      <c r="E17" s="12">
        <v>85472705</v>
      </c>
      <c r="F17" s="100">
        <f t="shared" si="0"/>
        <v>8.0727525822424828E-4</v>
      </c>
    </row>
    <row r="18" spans="1:7">
      <c r="B18" s="72" t="s">
        <v>201</v>
      </c>
      <c r="C18" s="12">
        <v>81139</v>
      </c>
      <c r="D18" s="23">
        <v>550</v>
      </c>
      <c r="E18" s="12">
        <v>758285061</v>
      </c>
      <c r="F18" s="100">
        <f t="shared" si="0"/>
        <v>7.2532089617416316E-7</v>
      </c>
    </row>
    <row r="19" spans="1:7" s="64" customFormat="1" ht="13.5" thickBot="1">
      <c r="A19" s="64" t="s">
        <v>32</v>
      </c>
      <c r="B19" s="82" t="s">
        <v>202</v>
      </c>
      <c r="C19" s="83">
        <v>17378</v>
      </c>
      <c r="D19" s="23">
        <v>100000</v>
      </c>
      <c r="E19" s="83">
        <v>148099922</v>
      </c>
      <c r="F19" s="84">
        <f t="shared" si="0"/>
        <v>6.7521980193885583E-4</v>
      </c>
      <c r="G19" s="84">
        <f>(F19+F20)/2</f>
        <v>7.2480493959106653E-4</v>
      </c>
    </row>
    <row r="20" spans="1:7" ht="13.5" thickTop="1">
      <c r="B20" s="72" t="s">
        <v>207</v>
      </c>
      <c r="C20" s="12">
        <v>18253</v>
      </c>
      <c r="D20" s="23">
        <v>119167</v>
      </c>
      <c r="E20" s="12">
        <v>153884978</v>
      </c>
      <c r="F20" s="100">
        <f t="shared" si="0"/>
        <v>7.7439007724327711E-4</v>
      </c>
    </row>
    <row r="21" spans="1:7" s="64" customFormat="1" ht="13.5" thickBot="1">
      <c r="A21" s="64" t="s">
        <v>33</v>
      </c>
      <c r="B21" s="82" t="s">
        <v>210</v>
      </c>
      <c r="C21" s="83">
        <v>22995</v>
      </c>
      <c r="D21" s="23">
        <v>85000</v>
      </c>
      <c r="E21" s="83">
        <v>167560717</v>
      </c>
      <c r="F21" s="84">
        <f t="shared" si="0"/>
        <v>5.0727880330089542E-4</v>
      </c>
      <c r="G21" s="84">
        <v>5.0727880330089542E-4</v>
      </c>
    </row>
    <row r="22" spans="1:7" s="67" customFormat="1" ht="14.25" thickTop="1" thickBot="1">
      <c r="A22" s="67" t="s">
        <v>69</v>
      </c>
      <c r="B22" s="74" t="s">
        <v>211</v>
      </c>
      <c r="C22" s="73">
        <v>154748</v>
      </c>
      <c r="D22" s="23">
        <v>1282000</v>
      </c>
      <c r="E22" s="73">
        <v>1505275665</v>
      </c>
      <c r="F22" s="84">
        <f t="shared" si="0"/>
        <v>8.5167124521341416E-4</v>
      </c>
      <c r="G22" s="86">
        <f>(F22+F23+F24+F25+F26)/5</f>
        <v>9.9606529750490697E-4</v>
      </c>
    </row>
    <row r="23" spans="1:7" ht="14.25" thickTop="1" thickBot="1">
      <c r="B23" s="72" t="s">
        <v>216</v>
      </c>
      <c r="C23" s="12">
        <v>43922</v>
      </c>
      <c r="D23" s="23">
        <v>374134</v>
      </c>
      <c r="E23" s="12">
        <v>459526038</v>
      </c>
      <c r="F23" s="84">
        <f t="shared" si="0"/>
        <v>8.1417366821768655E-4</v>
      </c>
    </row>
    <row r="24" spans="1:7" ht="14.25" thickTop="1" thickBot="1">
      <c r="B24" s="72" t="s">
        <v>218</v>
      </c>
      <c r="C24" s="12">
        <v>35660</v>
      </c>
      <c r="D24" s="23">
        <v>304020</v>
      </c>
      <c r="E24" s="12">
        <v>267471144</v>
      </c>
      <c r="F24" s="84">
        <f t="shared" si="0"/>
        <v>1.136645977780691E-3</v>
      </c>
    </row>
    <row r="25" spans="1:7" ht="14.25" thickTop="1" thickBot="1">
      <c r="B25" s="72" t="s">
        <v>222</v>
      </c>
      <c r="C25" s="12">
        <v>27176</v>
      </c>
      <c r="D25" s="23">
        <v>165852</v>
      </c>
      <c r="E25" s="12">
        <v>162439394</v>
      </c>
      <c r="F25" s="84">
        <f t="shared" si="0"/>
        <v>1.0210084876332401E-3</v>
      </c>
    </row>
    <row r="26" spans="1:7" ht="14.25" thickTop="1" thickBot="1">
      <c r="B26" s="72" t="s">
        <v>225</v>
      </c>
      <c r="C26" s="12">
        <v>10448</v>
      </c>
      <c r="D26" s="23">
        <v>294720</v>
      </c>
      <c r="E26" s="12">
        <v>254765814</v>
      </c>
      <c r="F26" s="84">
        <f t="shared" si="0"/>
        <v>1.1568271086795027E-3</v>
      </c>
    </row>
    <row r="27" spans="1:7" s="64" customFormat="1" ht="14.25" thickTop="1" thickBot="1">
      <c r="A27" s="64" t="s">
        <v>34</v>
      </c>
      <c r="B27" s="82" t="s">
        <v>226</v>
      </c>
      <c r="C27" s="83">
        <v>35185</v>
      </c>
      <c r="D27" s="23">
        <v>171935</v>
      </c>
      <c r="E27" s="83">
        <v>218667736</v>
      </c>
      <c r="F27" s="84">
        <f t="shared" si="0"/>
        <v>7.8628426463426681E-4</v>
      </c>
      <c r="G27" s="84">
        <v>7.8628426463426681E-4</v>
      </c>
    </row>
    <row r="28" spans="1:7" s="67" customFormat="1" ht="14.25" thickTop="1" thickBot="1">
      <c r="A28" s="67" t="s">
        <v>45</v>
      </c>
      <c r="B28" s="74" t="s">
        <v>228</v>
      </c>
      <c r="C28" s="73">
        <v>40140</v>
      </c>
      <c r="D28" s="70">
        <v>1044968</v>
      </c>
      <c r="E28" s="73">
        <v>515867591</v>
      </c>
      <c r="F28" s="84">
        <f t="shared" si="0"/>
        <v>2.0256515784880932E-3</v>
      </c>
      <c r="G28" s="86">
        <v>2.0256515784880932E-3</v>
      </c>
    </row>
    <row r="29" spans="1:7" s="67" customFormat="1" ht="14.25" thickTop="1" thickBot="1">
      <c r="A29" s="71" t="s">
        <v>17</v>
      </c>
      <c r="B29" s="74" t="s">
        <v>231</v>
      </c>
      <c r="C29" s="73">
        <v>10848</v>
      </c>
      <c r="D29" s="23">
        <v>50039</v>
      </c>
      <c r="E29" s="73">
        <v>66499450</v>
      </c>
      <c r="F29" s="84">
        <f t="shared" si="0"/>
        <v>7.5247238886938159E-4</v>
      </c>
      <c r="G29" s="86">
        <v>7.5247238886938159E-4</v>
      </c>
    </row>
    <row r="30" spans="1:7" s="67" customFormat="1" ht="14.25" thickTop="1" thickBot="1">
      <c r="A30" s="67" t="s">
        <v>70</v>
      </c>
      <c r="B30" s="74" t="s">
        <v>233</v>
      </c>
      <c r="C30" s="73">
        <v>178460</v>
      </c>
      <c r="D30" s="23">
        <v>908250</v>
      </c>
      <c r="E30" s="73">
        <v>1968139545</v>
      </c>
      <c r="F30" s="84">
        <f t="shared" si="0"/>
        <v>4.6147642442700878E-4</v>
      </c>
      <c r="G30" s="86">
        <v>4.6147642442700878E-4</v>
      </c>
    </row>
    <row r="31" spans="1:7" s="67" customFormat="1" ht="14.25" thickTop="1" thickBot="1">
      <c r="A31" s="67" t="s">
        <v>19</v>
      </c>
      <c r="B31" s="74" t="s">
        <v>238</v>
      </c>
      <c r="C31" s="73">
        <v>10089</v>
      </c>
      <c r="D31" s="23">
        <v>42500</v>
      </c>
      <c r="E31" s="73">
        <v>67845517</v>
      </c>
      <c r="F31" s="84">
        <f t="shared" si="0"/>
        <v>6.2642311355664074E-4</v>
      </c>
      <c r="G31" s="86">
        <v>6.2642311355664074E-4</v>
      </c>
    </row>
    <row r="32" spans="1:7" s="67" customFormat="1" ht="14.25" thickTop="1" thickBot="1">
      <c r="A32" s="67" t="s">
        <v>72</v>
      </c>
      <c r="B32" s="74" t="s">
        <v>241</v>
      </c>
      <c r="C32" s="73">
        <v>130694</v>
      </c>
      <c r="D32" s="23">
        <v>2533012</v>
      </c>
      <c r="E32" s="73">
        <v>1553518406</v>
      </c>
      <c r="F32" s="84">
        <f t="shared" si="0"/>
        <v>1.630500153855274E-3</v>
      </c>
      <c r="G32" s="86">
        <f>(F32+F33)/2</f>
        <v>1.1728708227871612E-3</v>
      </c>
    </row>
    <row r="33" spans="1:7" ht="14.25" thickTop="1" thickBot="1">
      <c r="B33" s="72" t="s">
        <v>246</v>
      </c>
      <c r="C33" s="12">
        <v>22406</v>
      </c>
      <c r="D33" s="23">
        <v>109282</v>
      </c>
      <c r="E33" s="12">
        <v>152790353</v>
      </c>
      <c r="F33" s="84">
        <f t="shared" si="0"/>
        <v>7.1524149171904854E-4</v>
      </c>
    </row>
    <row r="34" spans="1:7" s="64" customFormat="1" ht="14.25" thickTop="1" thickBot="1">
      <c r="A34" s="64" t="s">
        <v>71</v>
      </c>
      <c r="B34" s="82" t="s">
        <v>247</v>
      </c>
      <c r="C34" s="83">
        <v>247650</v>
      </c>
      <c r="D34" s="23">
        <v>1558159</v>
      </c>
      <c r="E34" s="83">
        <v>1825286874</v>
      </c>
      <c r="F34" s="84">
        <f t="shared" si="0"/>
        <v>8.5365156688241219E-4</v>
      </c>
      <c r="G34" s="84">
        <v>8.5365156688241219E-4</v>
      </c>
    </row>
    <row r="35" spans="1:7" s="64" customFormat="1" ht="14.25" thickTop="1" thickBot="1">
      <c r="A35" s="64" t="s">
        <v>35</v>
      </c>
      <c r="B35" s="88" t="s">
        <v>248</v>
      </c>
      <c r="C35" s="83">
        <v>9967</v>
      </c>
      <c r="D35" s="23">
        <v>37334</v>
      </c>
      <c r="E35" s="83">
        <v>47191368</v>
      </c>
      <c r="F35" s="84">
        <f t="shared" si="0"/>
        <v>7.9111925723365339E-4</v>
      </c>
      <c r="G35" s="84">
        <f>(F35+F36)/2</f>
        <v>7.1773316223593402E-4</v>
      </c>
    </row>
    <row r="36" spans="1:7" ht="14.25" thickTop="1" thickBot="1">
      <c r="B36" s="89" t="s">
        <v>251</v>
      </c>
      <c r="C36" s="12">
        <v>22355</v>
      </c>
      <c r="D36" s="23">
        <v>70000</v>
      </c>
      <c r="E36" s="12">
        <v>108637105</v>
      </c>
      <c r="F36" s="84">
        <f t="shared" si="0"/>
        <v>6.4434706723821475E-4</v>
      </c>
    </row>
    <row r="37" spans="1:7" s="64" customFormat="1" ht="14.25" thickTop="1" thickBot="1">
      <c r="A37" s="64" t="s">
        <v>46</v>
      </c>
      <c r="B37" s="88" t="s">
        <v>254</v>
      </c>
      <c r="C37" s="83">
        <v>49121</v>
      </c>
      <c r="D37" s="23">
        <v>555687</v>
      </c>
      <c r="E37" s="83">
        <v>476811146</v>
      </c>
      <c r="F37" s="84">
        <f t="shared" si="0"/>
        <v>1.1654236790848845E-3</v>
      </c>
      <c r="G37" s="84">
        <v>1.1654236790848845E-3</v>
      </c>
    </row>
    <row r="38" spans="1:7" s="64" customFormat="1" ht="14.25" thickTop="1" thickBot="1">
      <c r="A38" s="64" t="s">
        <v>56</v>
      </c>
      <c r="B38" s="82" t="s">
        <v>255</v>
      </c>
      <c r="C38" s="83">
        <v>67198</v>
      </c>
      <c r="D38" s="23">
        <v>325000</v>
      </c>
      <c r="E38" s="83">
        <v>450540588</v>
      </c>
      <c r="F38" s="84">
        <f t="shared" si="0"/>
        <v>7.2135565286739493E-4</v>
      </c>
      <c r="G38" s="84">
        <v>7.2135565286739493E-4</v>
      </c>
    </row>
    <row r="39" spans="1:7" s="64" customFormat="1" ht="14.25" thickTop="1" thickBot="1">
      <c r="A39" s="64" t="s">
        <v>63</v>
      </c>
      <c r="B39" s="88" t="s">
        <v>201</v>
      </c>
      <c r="C39" s="83">
        <v>81139</v>
      </c>
      <c r="D39" s="23">
        <v>406810</v>
      </c>
      <c r="E39" s="83">
        <v>758285061</v>
      </c>
      <c r="F39" s="84">
        <f t="shared" si="0"/>
        <v>5.3648689776838424E-4</v>
      </c>
      <c r="G39" s="84">
        <f>(F39+F40)/2</f>
        <v>6.6288644310508529E-4</v>
      </c>
    </row>
    <row r="40" spans="1:7" ht="14.25" thickTop="1" thickBot="1">
      <c r="B40" s="89" t="s">
        <v>259</v>
      </c>
      <c r="C40" s="12">
        <v>23175</v>
      </c>
      <c r="D40" s="23">
        <v>87500</v>
      </c>
      <c r="E40" s="12">
        <v>110859690</v>
      </c>
      <c r="F40" s="84">
        <f t="shared" si="0"/>
        <v>7.8928598844178624E-4</v>
      </c>
    </row>
    <row r="41" spans="1:7" s="64" customFormat="1" ht="14.25" thickTop="1" thickBot="1">
      <c r="A41" s="64" t="s">
        <v>47</v>
      </c>
      <c r="B41" s="88" t="s">
        <v>261</v>
      </c>
      <c r="C41" s="83">
        <v>34931</v>
      </c>
      <c r="D41" s="23">
        <v>201372</v>
      </c>
      <c r="E41" s="83">
        <v>245908408</v>
      </c>
      <c r="F41" s="84">
        <f t="shared" si="0"/>
        <v>8.1889025933590688E-4</v>
      </c>
      <c r="G41" s="84">
        <f>(F41+F42+F43)/3</f>
        <v>7.2930014905256792E-4</v>
      </c>
    </row>
    <row r="42" spans="1:7" ht="14.25" thickTop="1" thickBot="1">
      <c r="B42" s="89" t="s">
        <v>263</v>
      </c>
      <c r="C42" s="12">
        <v>13370</v>
      </c>
      <c r="D42" s="23">
        <v>130000</v>
      </c>
      <c r="E42" s="12">
        <v>129676470</v>
      </c>
      <c r="F42" s="84">
        <f t="shared" si="0"/>
        <v>1.0024949013494892E-3</v>
      </c>
    </row>
    <row r="43" spans="1:7" ht="14.25" thickTop="1" thickBot="1">
      <c r="B43" s="89" t="s">
        <v>264</v>
      </c>
      <c r="C43" s="12">
        <v>8316</v>
      </c>
      <c r="D43" s="23">
        <v>56000</v>
      </c>
      <c r="E43" s="12">
        <v>152790353</v>
      </c>
      <c r="F43" s="84">
        <f t="shared" si="0"/>
        <v>3.6651528647230756E-4</v>
      </c>
    </row>
    <row r="44" spans="1:7" s="64" customFormat="1" ht="14.25" thickTop="1" thickBot="1">
      <c r="A44" s="90" t="s">
        <v>92</v>
      </c>
      <c r="B44" s="88" t="s">
        <v>233</v>
      </c>
      <c r="C44" s="83">
        <v>178460</v>
      </c>
      <c r="D44" s="25">
        <v>0</v>
      </c>
      <c r="E44" s="73">
        <v>1968139545</v>
      </c>
      <c r="F44" s="84">
        <f t="shared" si="0"/>
        <v>0</v>
      </c>
      <c r="G44" s="84">
        <v>0</v>
      </c>
    </row>
    <row r="45" spans="1:7" s="64" customFormat="1" ht="14.25" thickTop="1" thickBot="1">
      <c r="A45" s="64" t="s">
        <v>64</v>
      </c>
      <c r="B45" s="82" t="s">
        <v>267</v>
      </c>
      <c r="C45" s="83">
        <v>91369</v>
      </c>
      <c r="D45" s="23">
        <v>1181729</v>
      </c>
      <c r="E45" s="83">
        <v>1236102206</v>
      </c>
      <c r="F45" s="84">
        <f t="shared" si="0"/>
        <v>9.5601237038808425E-4</v>
      </c>
      <c r="G45" s="84">
        <v>9.5601237038808425E-4</v>
      </c>
    </row>
    <row r="46" spans="1:7" s="64" customFormat="1" ht="14.25" thickTop="1" thickBot="1">
      <c r="A46" s="64" t="s">
        <v>20</v>
      </c>
      <c r="B46" s="82" t="s">
        <v>206</v>
      </c>
      <c r="C46" s="83">
        <v>8724</v>
      </c>
      <c r="D46" s="23">
        <v>37000</v>
      </c>
      <c r="E46" s="83">
        <v>46690240</v>
      </c>
      <c r="F46" s="84">
        <f t="shared" si="0"/>
        <v>7.9245683894535565E-4</v>
      </c>
      <c r="G46" s="84">
        <v>7.9245683894535565E-4</v>
      </c>
    </row>
    <row r="47" spans="1:7" s="64" customFormat="1" ht="14.25" thickTop="1" thickBot="1">
      <c r="A47" s="64" t="s">
        <v>36</v>
      </c>
      <c r="B47" s="88" t="s">
        <v>271</v>
      </c>
      <c r="C47" s="83">
        <v>37102</v>
      </c>
      <c r="D47" s="23">
        <v>145000</v>
      </c>
      <c r="E47" s="83">
        <v>263893277</v>
      </c>
      <c r="F47" s="84">
        <f t="shared" si="0"/>
        <v>5.4946454736700247E-4</v>
      </c>
      <c r="G47" s="84">
        <v>5.4946454736700247E-4</v>
      </c>
    </row>
    <row r="48" spans="1:7" s="64" customFormat="1" ht="14.25" thickTop="1" thickBot="1">
      <c r="A48" s="64" t="s">
        <v>57</v>
      </c>
      <c r="B48" s="88" t="s">
        <v>361</v>
      </c>
      <c r="C48" s="83">
        <v>78180</v>
      </c>
      <c r="D48" s="23">
        <v>917052</v>
      </c>
      <c r="E48" s="83">
        <v>593782058</v>
      </c>
      <c r="F48" s="84">
        <f t="shared" si="0"/>
        <v>1.5444252443208718E-3</v>
      </c>
      <c r="G48" s="84">
        <v>1.5444252443208718E-3</v>
      </c>
    </row>
    <row r="49" spans="1:7" s="64" customFormat="1" ht="14.25" thickTop="1" thickBot="1">
      <c r="A49" s="64" t="s">
        <v>65</v>
      </c>
      <c r="B49" s="82" t="s">
        <v>274</v>
      </c>
      <c r="C49" s="83">
        <v>19671</v>
      </c>
      <c r="D49" s="23">
        <v>224019</v>
      </c>
      <c r="E49" s="83">
        <v>173451582</v>
      </c>
      <c r="F49" s="84">
        <f t="shared" si="0"/>
        <v>1.2915362167178158E-3</v>
      </c>
      <c r="G49" s="84">
        <f>(F49+F50+F51+F52+F53)/5</f>
        <v>1.403501526785164E-3</v>
      </c>
    </row>
    <row r="50" spans="1:7" ht="14.25" thickTop="1" thickBot="1">
      <c r="B50" s="91" t="s">
        <v>276</v>
      </c>
      <c r="C50" s="12">
        <v>20595</v>
      </c>
      <c r="D50" s="23">
        <v>127634</v>
      </c>
      <c r="E50" s="12">
        <v>113106090</v>
      </c>
      <c r="F50" s="84">
        <f t="shared" si="0"/>
        <v>1.1284449847041836E-3</v>
      </c>
    </row>
    <row r="51" spans="1:7" ht="14.25" thickTop="1" thickBot="1">
      <c r="B51" s="72" t="s">
        <v>283</v>
      </c>
      <c r="C51" s="12">
        <v>22844</v>
      </c>
      <c r="D51" s="23">
        <v>161000</v>
      </c>
      <c r="E51" s="12">
        <v>116223586</v>
      </c>
      <c r="F51" s="84">
        <f t="shared" si="0"/>
        <v>1.3852609916888987E-3</v>
      </c>
    </row>
    <row r="52" spans="1:7" ht="14.25" thickTop="1" thickBot="1">
      <c r="B52" s="72" t="s">
        <v>286</v>
      </c>
      <c r="C52" s="12">
        <v>11266</v>
      </c>
      <c r="D52" s="23">
        <v>119017</v>
      </c>
      <c r="E52" s="12">
        <v>58266499</v>
      </c>
      <c r="F52" s="84">
        <f t="shared" si="0"/>
        <v>2.0426317359483019E-3</v>
      </c>
    </row>
    <row r="53" spans="1:7" ht="14.25" thickTop="1" thickBot="1">
      <c r="B53" s="72" t="s">
        <v>290</v>
      </c>
      <c r="C53" s="12">
        <v>19575</v>
      </c>
      <c r="D53" s="23">
        <v>136000</v>
      </c>
      <c r="E53" s="12">
        <v>116275719</v>
      </c>
      <c r="F53" s="84">
        <f t="shared" si="0"/>
        <v>1.1696337048666197E-3</v>
      </c>
    </row>
    <row r="54" spans="1:7" s="64" customFormat="1" ht="14.25" thickTop="1" thickBot="1">
      <c r="A54" s="64" t="s">
        <v>49</v>
      </c>
      <c r="B54" s="88" t="s">
        <v>292</v>
      </c>
      <c r="C54" s="83">
        <v>31307</v>
      </c>
      <c r="D54" s="66">
        <v>0</v>
      </c>
      <c r="E54" s="83">
        <v>239058342</v>
      </c>
      <c r="F54" s="84">
        <f t="shared" si="0"/>
        <v>0</v>
      </c>
      <c r="G54" s="84">
        <f>(F54+F55)/2</f>
        <v>6.1478441764682657E-4</v>
      </c>
    </row>
    <row r="55" spans="1:7" ht="14.25" thickTop="1" thickBot="1">
      <c r="B55" s="72" t="s">
        <v>294</v>
      </c>
      <c r="C55" s="12">
        <v>10283</v>
      </c>
      <c r="D55" s="23">
        <v>72000</v>
      </c>
      <c r="E55" s="12">
        <v>58557112</v>
      </c>
      <c r="F55" s="84">
        <f t="shared" si="0"/>
        <v>1.2295688352936531E-3</v>
      </c>
    </row>
    <row r="56" spans="1:7" s="64" customFormat="1" ht="14.25" thickTop="1" thickBot="1">
      <c r="A56" s="64" t="s">
        <v>37</v>
      </c>
      <c r="B56" s="88" t="s">
        <v>295</v>
      </c>
      <c r="C56" s="83">
        <v>30530</v>
      </c>
      <c r="D56" s="23">
        <v>230000</v>
      </c>
      <c r="E56" s="83">
        <v>161183675</v>
      </c>
      <c r="F56" s="84">
        <f t="shared" si="0"/>
        <v>1.4269435164572344E-3</v>
      </c>
      <c r="G56" s="84">
        <v>1.4269435164572344E-3</v>
      </c>
    </row>
    <row r="57" spans="1:7" s="64" customFormat="1" ht="14.25" thickTop="1" thickBot="1">
      <c r="A57" s="64" t="s">
        <v>66</v>
      </c>
      <c r="B57" s="82" t="s">
        <v>297</v>
      </c>
      <c r="C57" s="83">
        <v>35673</v>
      </c>
      <c r="D57" s="23">
        <v>135000</v>
      </c>
      <c r="E57" s="83">
        <v>198076614</v>
      </c>
      <c r="F57" s="84">
        <f t="shared" si="0"/>
        <v>6.8155446154789378E-4</v>
      </c>
      <c r="G57" s="84"/>
    </row>
    <row r="58" spans="1:7" ht="14.25" thickTop="1" thickBot="1">
      <c r="B58" s="72" t="s">
        <v>298</v>
      </c>
      <c r="C58" s="12">
        <v>25707</v>
      </c>
      <c r="D58" s="23">
        <v>93000</v>
      </c>
      <c r="E58" s="12">
        <v>123267500</v>
      </c>
      <c r="F58" s="84">
        <f t="shared" si="0"/>
        <v>7.5445677084389645E-4</v>
      </c>
    </row>
    <row r="59" spans="1:7" ht="14.25" thickTop="1" thickBot="1">
      <c r="B59" s="72" t="s">
        <v>299</v>
      </c>
      <c r="C59" s="12">
        <v>18947</v>
      </c>
      <c r="D59" s="23">
        <v>100000</v>
      </c>
      <c r="E59" s="12">
        <v>149492238</v>
      </c>
      <c r="F59" s="84">
        <f t="shared" si="0"/>
        <v>6.6893105179146488E-4</v>
      </c>
    </row>
    <row r="60" spans="1:7" ht="14.25" thickTop="1" thickBot="1">
      <c r="B60" s="72" t="s">
        <v>300</v>
      </c>
      <c r="C60" s="12">
        <v>21210</v>
      </c>
      <c r="D60" s="23">
        <v>126500</v>
      </c>
      <c r="E60" s="12">
        <v>107139546</v>
      </c>
      <c r="F60" s="84">
        <f t="shared" si="0"/>
        <v>1.1807031551169724E-3</v>
      </c>
    </row>
    <row r="61" spans="1:7" ht="14.25" thickTop="1" thickBot="1">
      <c r="B61" s="72" t="s">
        <v>201</v>
      </c>
      <c r="C61" s="12">
        <v>81139</v>
      </c>
      <c r="D61" s="23">
        <v>20150</v>
      </c>
      <c r="E61" s="83">
        <v>758285061</v>
      </c>
      <c r="F61" s="84">
        <f t="shared" si="0"/>
        <v>2.6573120105289796E-5</v>
      </c>
    </row>
    <row r="62" spans="1:7" s="64" customFormat="1" ht="14.25" thickTop="1" thickBot="1">
      <c r="A62" s="64" t="s">
        <v>21</v>
      </c>
      <c r="B62" s="82" t="s">
        <v>301</v>
      </c>
      <c r="C62" s="83">
        <v>11828</v>
      </c>
      <c r="D62" s="23">
        <v>56544</v>
      </c>
      <c r="E62" s="83">
        <v>60730097</v>
      </c>
      <c r="F62" s="84">
        <f t="shared" si="0"/>
        <v>9.3107047070911154E-4</v>
      </c>
      <c r="G62" s="84">
        <v>9.3107047070911154E-4</v>
      </c>
    </row>
    <row r="63" spans="1:7" s="64" customFormat="1" ht="14.25" thickTop="1" thickBot="1">
      <c r="A63" s="64" t="s">
        <v>50</v>
      </c>
      <c r="B63" s="82" t="s">
        <v>362</v>
      </c>
      <c r="C63" s="83">
        <v>57466</v>
      </c>
      <c r="D63" s="23">
        <v>274600</v>
      </c>
      <c r="E63" s="83">
        <v>378970964</v>
      </c>
      <c r="F63" s="84">
        <f t="shared" si="0"/>
        <v>7.245937712526177E-4</v>
      </c>
      <c r="G63" s="84">
        <v>7.245937712526177E-4</v>
      </c>
    </row>
    <row r="64" spans="1:7" s="64" customFormat="1" ht="14.25" thickTop="1" thickBot="1">
      <c r="A64" s="64" t="s">
        <v>58</v>
      </c>
      <c r="B64" s="82" t="s">
        <v>306</v>
      </c>
      <c r="C64" s="83">
        <v>39961</v>
      </c>
      <c r="D64" s="23">
        <v>330487</v>
      </c>
      <c r="E64" s="83">
        <v>282308289</v>
      </c>
      <c r="F64" s="84">
        <f t="shared" si="0"/>
        <v>1.1706599234852788E-3</v>
      </c>
      <c r="G64" s="84">
        <f>(F64+F65+F66)/3</f>
        <v>1.0635539238418579E-3</v>
      </c>
    </row>
    <row r="65" spans="1:7" ht="14.25" thickTop="1" thickBot="1">
      <c r="B65" s="72" t="s">
        <v>308</v>
      </c>
      <c r="C65" s="12">
        <v>13248</v>
      </c>
      <c r="D65" s="23">
        <v>92204</v>
      </c>
      <c r="E65" s="12">
        <v>98102451</v>
      </c>
      <c r="F65" s="84">
        <f t="shared" si="0"/>
        <v>9.3987458070746881E-4</v>
      </c>
    </row>
    <row r="66" spans="1:7" ht="14.25" thickTop="1" thickBot="1">
      <c r="B66" s="72" t="s">
        <v>310</v>
      </c>
      <c r="C66" s="12">
        <v>15416</v>
      </c>
      <c r="D66" s="23">
        <v>94785</v>
      </c>
      <c r="E66" s="12">
        <v>87753548</v>
      </c>
      <c r="F66" s="84">
        <f t="shared" si="0"/>
        <v>1.0801272673328262E-3</v>
      </c>
    </row>
    <row r="67" spans="1:7" s="64" customFormat="1" ht="14.25" thickTop="1" thickBot="1">
      <c r="A67" s="64" t="s">
        <v>59</v>
      </c>
      <c r="B67" s="82" t="s">
        <v>312</v>
      </c>
      <c r="C67" s="83">
        <v>12235</v>
      </c>
      <c r="D67" s="23">
        <v>77000</v>
      </c>
      <c r="E67" s="12">
        <v>103324964</v>
      </c>
      <c r="F67" s="84">
        <f t="shared" si="0"/>
        <v>7.4522164846822499E-4</v>
      </c>
      <c r="G67" s="84">
        <f>(F67+F68+F69+F70)/4</f>
        <v>5.5059829977287277E-4</v>
      </c>
    </row>
    <row r="68" spans="1:7" ht="14.25" thickTop="1" thickBot="1">
      <c r="B68" s="72" t="s">
        <v>314</v>
      </c>
      <c r="C68" s="12">
        <v>20526</v>
      </c>
      <c r="D68" s="23">
        <v>83400</v>
      </c>
      <c r="E68" s="12">
        <v>196672310</v>
      </c>
      <c r="F68" s="84">
        <f t="shared" si="0"/>
        <v>4.2405562836985035E-4</v>
      </c>
    </row>
    <row r="69" spans="1:7" ht="14.25" thickTop="1" thickBot="1">
      <c r="B69" s="72" t="s">
        <v>316</v>
      </c>
      <c r="C69" s="12">
        <v>13818</v>
      </c>
      <c r="D69" s="23">
        <v>65000</v>
      </c>
      <c r="E69" s="12">
        <v>139215187</v>
      </c>
      <c r="F69" s="84">
        <f t="shared" ref="F69:F89" si="1">(D69/E69)</f>
        <v>4.6690308292298598E-4</v>
      </c>
    </row>
    <row r="70" spans="1:7" ht="14.25" thickTop="1" thickBot="1">
      <c r="B70" s="72" t="s">
        <v>317</v>
      </c>
      <c r="C70" s="12">
        <v>16025</v>
      </c>
      <c r="D70" s="23">
        <v>59700</v>
      </c>
      <c r="E70" s="12">
        <v>105437383</v>
      </c>
      <c r="F70" s="84">
        <f t="shared" si="1"/>
        <v>5.6621283933042988E-4</v>
      </c>
    </row>
    <row r="71" spans="1:7" s="64" customFormat="1" ht="14.25" thickTop="1" thickBot="1">
      <c r="A71" s="64" t="s">
        <v>23</v>
      </c>
      <c r="B71" s="82" t="s">
        <v>319</v>
      </c>
      <c r="C71" s="83">
        <v>5556</v>
      </c>
      <c r="D71" s="23">
        <v>39918</v>
      </c>
      <c r="E71" s="12">
        <v>39571835</v>
      </c>
      <c r="F71" s="84">
        <f t="shared" si="1"/>
        <v>1.0087477621394106E-3</v>
      </c>
      <c r="G71" s="84">
        <v>1.0087477621394106E-3</v>
      </c>
    </row>
    <row r="72" spans="1:7" ht="14.25" thickTop="1" thickBot="1">
      <c r="B72" s="72" t="s">
        <v>321</v>
      </c>
      <c r="C72" s="12">
        <v>1658</v>
      </c>
      <c r="D72" s="23">
        <v>23875</v>
      </c>
      <c r="F72" s="84">
        <v>0</v>
      </c>
    </row>
    <row r="73" spans="1:7" s="64" customFormat="1" ht="14.25" thickTop="1" thickBot="1">
      <c r="A73" s="64" t="s">
        <v>38</v>
      </c>
      <c r="B73" s="82" t="s">
        <v>322</v>
      </c>
      <c r="C73" s="83">
        <v>25830</v>
      </c>
      <c r="D73" s="23">
        <v>181500</v>
      </c>
      <c r="E73" s="83">
        <v>143852427</v>
      </c>
      <c r="F73" s="84">
        <f t="shared" si="1"/>
        <v>1.2617096825206849E-3</v>
      </c>
      <c r="G73" s="84">
        <f>(F73+F74)/2</f>
        <v>1.1568237434453825E-3</v>
      </c>
    </row>
    <row r="74" spans="1:7" ht="14.25" thickTop="1" thickBot="1">
      <c r="B74" s="72" t="s">
        <v>324</v>
      </c>
      <c r="C74" s="12">
        <v>12653</v>
      </c>
      <c r="D74" s="23">
        <v>95500</v>
      </c>
      <c r="E74" s="12">
        <v>90784835</v>
      </c>
      <c r="F74" s="84">
        <f t="shared" si="1"/>
        <v>1.0519378043700801E-3</v>
      </c>
    </row>
    <row r="75" spans="1:7" s="64" customFormat="1" ht="14.25" thickTop="1" thickBot="1">
      <c r="A75" s="64" t="s">
        <v>51</v>
      </c>
      <c r="B75" s="82" t="s">
        <v>326</v>
      </c>
      <c r="C75" s="83">
        <v>43944</v>
      </c>
      <c r="D75" s="23">
        <v>159999</v>
      </c>
      <c r="E75" s="83">
        <v>305445864</v>
      </c>
      <c r="F75" s="84">
        <f t="shared" si="1"/>
        <v>5.2382113774505066E-4</v>
      </c>
      <c r="G75" s="84">
        <v>5.2382113774505066E-4</v>
      </c>
    </row>
    <row r="76" spans="1:7" s="64" customFormat="1" ht="14.25" thickTop="1" thickBot="1">
      <c r="A76" s="64" t="s">
        <v>39</v>
      </c>
      <c r="B76" s="82" t="s">
        <v>330</v>
      </c>
      <c r="C76" s="83">
        <v>30697</v>
      </c>
      <c r="D76" s="23">
        <v>297743</v>
      </c>
      <c r="E76" s="83">
        <v>156846294</v>
      </c>
      <c r="F76" s="84">
        <f t="shared" si="1"/>
        <v>1.8983107117596287E-3</v>
      </c>
      <c r="G76" s="84">
        <v>1.8983107117596287E-3</v>
      </c>
    </row>
    <row r="77" spans="1:7" s="67" customFormat="1" ht="14.25" thickTop="1" thickBot="1">
      <c r="A77" s="67" t="s">
        <v>25</v>
      </c>
      <c r="B77" s="74" t="s">
        <v>336</v>
      </c>
      <c r="C77" s="73">
        <v>13027</v>
      </c>
      <c r="D77" s="23">
        <v>70000</v>
      </c>
      <c r="E77" s="73">
        <v>109402016</v>
      </c>
      <c r="F77" s="84">
        <f t="shared" si="1"/>
        <v>6.3984195684291592E-4</v>
      </c>
      <c r="G77" s="86">
        <v>6.3984195684291592E-4</v>
      </c>
    </row>
    <row r="78" spans="1:7" s="67" customFormat="1" ht="14.25" thickTop="1" thickBot="1">
      <c r="A78" s="67" t="s">
        <v>339</v>
      </c>
      <c r="B78" s="74" t="s">
        <v>340</v>
      </c>
      <c r="C78" s="73">
        <v>79425</v>
      </c>
      <c r="D78" s="23">
        <v>746733</v>
      </c>
      <c r="E78" s="73">
        <v>575098680</v>
      </c>
      <c r="F78" s="84">
        <f t="shared" si="1"/>
        <v>1.2984432515129403E-3</v>
      </c>
      <c r="G78" s="86">
        <v>1.2984432515129403E-3</v>
      </c>
    </row>
    <row r="79" spans="1:7" s="64" customFormat="1" ht="14.25" thickTop="1" thickBot="1">
      <c r="A79" s="64" t="s">
        <v>61</v>
      </c>
      <c r="B79" s="82" t="s">
        <v>343</v>
      </c>
      <c r="C79" s="83">
        <v>9090</v>
      </c>
      <c r="D79" s="23">
        <v>44000</v>
      </c>
      <c r="E79" s="83">
        <v>210104857</v>
      </c>
      <c r="F79" s="84">
        <f t="shared" si="1"/>
        <v>2.0941924250708778E-4</v>
      </c>
      <c r="G79" s="84">
        <f>(F79+F80+F81+F82+F83)/5</f>
        <v>3.2569329273229289E-4</v>
      </c>
    </row>
    <row r="80" spans="1:7" ht="14.25" thickTop="1" thickBot="1">
      <c r="B80" s="72" t="s">
        <v>344</v>
      </c>
      <c r="C80" s="12">
        <v>20860</v>
      </c>
      <c r="D80" s="23">
        <v>62324</v>
      </c>
      <c r="E80" s="12">
        <v>139243503</v>
      </c>
      <c r="F80" s="84">
        <f t="shared" si="1"/>
        <v>4.4759000353503028E-4</v>
      </c>
    </row>
    <row r="81" spans="1:7" ht="14.25" thickTop="1" thickBot="1">
      <c r="B81" s="72" t="s">
        <v>345</v>
      </c>
      <c r="C81" s="12">
        <v>37250</v>
      </c>
      <c r="D81" s="23">
        <v>90000</v>
      </c>
      <c r="E81" s="12">
        <v>262892346</v>
      </c>
      <c r="F81" s="84">
        <f t="shared" si="1"/>
        <v>3.4234545573266707E-4</v>
      </c>
    </row>
    <row r="82" spans="1:7" ht="14.25" thickTop="1" thickBot="1">
      <c r="B82" s="72" t="s">
        <v>347</v>
      </c>
      <c r="C82" s="12">
        <v>9887</v>
      </c>
      <c r="D82" s="23">
        <v>36500</v>
      </c>
      <c r="E82" s="12">
        <v>58344369</v>
      </c>
      <c r="F82" s="84">
        <f t="shared" si="1"/>
        <v>6.2559593368813359E-4</v>
      </c>
    </row>
    <row r="83" spans="1:7" ht="14.25" thickTop="1" thickBot="1">
      <c r="B83" s="72" t="s">
        <v>201</v>
      </c>
      <c r="C83" s="12">
        <v>81139</v>
      </c>
      <c r="D83" s="23">
        <v>2666</v>
      </c>
      <c r="E83" s="83">
        <v>758285061</v>
      </c>
      <c r="F83" s="84">
        <f t="shared" si="1"/>
        <v>3.5158281985460346E-6</v>
      </c>
    </row>
    <row r="84" spans="1:7" s="64" customFormat="1" ht="14.25" thickTop="1" thickBot="1">
      <c r="A84" s="64" t="s">
        <v>40</v>
      </c>
      <c r="B84" s="82" t="s">
        <v>253</v>
      </c>
      <c r="C84" s="83">
        <v>27212</v>
      </c>
      <c r="D84" s="23">
        <v>136801</v>
      </c>
      <c r="E84" s="83">
        <v>153549401</v>
      </c>
      <c r="F84" s="84">
        <f t="shared" si="1"/>
        <v>8.9092499944040812E-4</v>
      </c>
      <c r="G84" s="84">
        <v>8.9092499944040812E-4</v>
      </c>
    </row>
    <row r="85" spans="1:7" s="67" customFormat="1" ht="14.25" thickTop="1" thickBot="1">
      <c r="A85" s="67" t="s">
        <v>52</v>
      </c>
      <c r="B85" s="74" t="s">
        <v>349</v>
      </c>
      <c r="C85" s="73">
        <v>48087</v>
      </c>
      <c r="D85" s="23">
        <v>698782</v>
      </c>
      <c r="E85" s="73">
        <v>602724336</v>
      </c>
      <c r="F85" s="84">
        <f t="shared" si="1"/>
        <v>1.1593724664205362E-3</v>
      </c>
      <c r="G85" s="86">
        <v>1.1593724664205362E-3</v>
      </c>
    </row>
    <row r="86" spans="1:7" s="67" customFormat="1" ht="14.25" thickTop="1" thickBot="1">
      <c r="A86" s="67" t="s">
        <v>53</v>
      </c>
      <c r="B86" s="74" t="s">
        <v>350</v>
      </c>
      <c r="C86" s="73">
        <v>55079</v>
      </c>
      <c r="D86" s="23">
        <v>381608</v>
      </c>
      <c r="E86" s="73">
        <v>375969269</v>
      </c>
      <c r="F86" s="84">
        <f t="shared" si="1"/>
        <v>1.0149978507950873E-3</v>
      </c>
      <c r="G86" s="86">
        <v>1.0149978507950873E-3</v>
      </c>
    </row>
    <row r="87" spans="1:7" s="67" customFormat="1" ht="14.25" thickTop="1" thickBot="1">
      <c r="A87" s="67" t="s">
        <v>41</v>
      </c>
      <c r="B87" s="74" t="s">
        <v>363</v>
      </c>
      <c r="C87" s="73">
        <v>20755</v>
      </c>
      <c r="D87" s="23">
        <v>112490</v>
      </c>
      <c r="E87" s="73">
        <v>141230370</v>
      </c>
      <c r="F87" s="84">
        <f t="shared" si="1"/>
        <v>7.9650007289508624E-4</v>
      </c>
      <c r="G87" s="86">
        <v>7.9650007289508624E-4</v>
      </c>
    </row>
    <row r="88" spans="1:7" s="67" customFormat="1" ht="14.25" thickTop="1" thickBot="1">
      <c r="A88" s="67" t="s">
        <v>26</v>
      </c>
      <c r="B88" s="74" t="s">
        <v>364</v>
      </c>
      <c r="C88" s="73">
        <v>13645</v>
      </c>
      <c r="D88" s="23">
        <v>33050</v>
      </c>
      <c r="E88" s="73">
        <v>61445908</v>
      </c>
      <c r="F88" s="84">
        <f t="shared" si="1"/>
        <v>5.3787145598043731E-4</v>
      </c>
      <c r="G88" s="86">
        <v>5.3787145598043731E-4</v>
      </c>
    </row>
    <row r="89" spans="1:7" s="64" customFormat="1" ht="14.25" thickTop="1" thickBot="1">
      <c r="A89" s="64" t="s">
        <v>42</v>
      </c>
      <c r="B89" s="82" t="s">
        <v>357</v>
      </c>
      <c r="C89" s="83">
        <v>28464</v>
      </c>
      <c r="D89" s="23">
        <v>165000</v>
      </c>
      <c r="E89" s="83">
        <v>164889935</v>
      </c>
      <c r="F89" s="84">
        <f t="shared" si="1"/>
        <v>1.0006675058729327E-3</v>
      </c>
      <c r="G89" s="84">
        <v>1.0006675058729327E-3</v>
      </c>
    </row>
    <row r="90" spans="1:7" ht="13.5" thickTop="1"/>
    <row r="92" spans="1:7">
      <c r="A92" s="20" t="s">
        <v>365</v>
      </c>
    </row>
    <row r="93" spans="1:7">
      <c r="A93" s="202" t="s">
        <v>366</v>
      </c>
      <c r="B93" s="203"/>
    </row>
    <row r="94" spans="1:7" hidden="1">
      <c r="A94" s="204"/>
      <c r="B94" s="203"/>
    </row>
  </sheetData>
  <mergeCells count="1">
    <mergeCell ref="A93:B94"/>
  </mergeCells>
  <phoneticPr fontId="5" type="noConversion"/>
  <printOptions horizontalCentered="1" gridLines="1"/>
  <pageMargins left="0.7" right="0.7" top="1" bottom="1" header="0.3" footer="0.3"/>
  <pageSetup scale="80" orientation="landscape" errors="blank" r:id="rId1"/>
  <headerFooter>
    <oddHeader>&amp;C&amp;"Arial,Bold"&amp;11County Level Funding for Public Library Systems &amp;"Arial,Regular"&amp;9(sorted alphabetically)</oddHeader>
    <oddFooter>&amp;L&amp;9Mississippi Public Library Statistics, FY09, County Level Funding (sorted alphabetically by system)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A2" sqref="A2"/>
    </sheetView>
  </sheetViews>
  <sheetFormatPr defaultRowHeight="12.75"/>
  <cols>
    <col min="1" max="1" width="50.7109375" style="95" customWidth="1"/>
    <col min="2" max="2" width="16.42578125" style="95" customWidth="1"/>
    <col min="3" max="3" width="12.5703125" style="95" customWidth="1"/>
    <col min="4" max="4" width="16.28515625" style="95" customWidth="1"/>
    <col min="5" max="5" width="12.7109375" style="95" customWidth="1"/>
    <col min="6" max="6" width="14.28515625" style="95" customWidth="1"/>
  </cols>
  <sheetData>
    <row r="1" spans="1:6" ht="39" customHeight="1">
      <c r="A1" s="92" t="s">
        <v>150</v>
      </c>
      <c r="B1" s="79" t="s">
        <v>146</v>
      </c>
      <c r="C1" s="80" t="s">
        <v>656</v>
      </c>
      <c r="D1" s="93" t="s">
        <v>657</v>
      </c>
      <c r="E1" s="80" t="s">
        <v>655</v>
      </c>
      <c r="F1" s="94" t="s">
        <v>359</v>
      </c>
    </row>
    <row r="2" spans="1:6" ht="18.75" customHeight="1">
      <c r="A2" s="92"/>
      <c r="B2" s="79"/>
      <c r="C2" s="80"/>
      <c r="D2" s="93"/>
      <c r="E2" s="80"/>
      <c r="F2" s="94"/>
    </row>
    <row r="3" spans="1:6" s="95" customFormat="1">
      <c r="A3" s="96" t="s">
        <v>92</v>
      </c>
      <c r="B3" s="97" t="s">
        <v>233</v>
      </c>
      <c r="C3" s="98">
        <v>178460</v>
      </c>
      <c r="D3" s="99">
        <v>0</v>
      </c>
      <c r="E3" s="98">
        <v>1968139545</v>
      </c>
      <c r="F3" s="100">
        <f t="shared" ref="F3:F10" si="0">(D3/E3)</f>
        <v>0</v>
      </c>
    </row>
    <row r="4" spans="1:6" s="95" customFormat="1">
      <c r="A4" s="95" t="s">
        <v>49</v>
      </c>
      <c r="B4" s="97" t="s">
        <v>292</v>
      </c>
      <c r="C4" s="98">
        <v>31307</v>
      </c>
      <c r="D4" s="99">
        <v>0</v>
      </c>
      <c r="E4" s="98">
        <v>239058342</v>
      </c>
      <c r="F4" s="100">
        <f t="shared" si="0"/>
        <v>0</v>
      </c>
    </row>
    <row r="5" spans="1:6">
      <c r="A5" s="95" t="s">
        <v>55</v>
      </c>
      <c r="B5" s="101" t="s">
        <v>201</v>
      </c>
      <c r="C5" s="98">
        <v>81139</v>
      </c>
      <c r="D5" s="23">
        <v>550</v>
      </c>
      <c r="E5" s="98">
        <v>758285061</v>
      </c>
      <c r="F5" s="100">
        <f t="shared" si="0"/>
        <v>7.2532089617416316E-7</v>
      </c>
    </row>
    <row r="6" spans="1:6">
      <c r="A6" s="133" t="s">
        <v>61</v>
      </c>
      <c r="B6" s="156" t="s">
        <v>201</v>
      </c>
      <c r="C6" s="134">
        <v>81139</v>
      </c>
      <c r="D6" s="118">
        <v>2666</v>
      </c>
      <c r="E6" s="134">
        <v>758285061</v>
      </c>
      <c r="F6" s="157">
        <f t="shared" si="0"/>
        <v>3.5158281985460346E-6</v>
      </c>
    </row>
    <row r="7" spans="1:6" s="131" customFormat="1">
      <c r="A7" s="131" t="s">
        <v>66</v>
      </c>
      <c r="B7" s="148" t="s">
        <v>201</v>
      </c>
      <c r="C7" s="132">
        <v>81139</v>
      </c>
      <c r="D7" s="116">
        <v>20150</v>
      </c>
      <c r="E7" s="132">
        <v>758285061</v>
      </c>
      <c r="F7" s="149">
        <f t="shared" si="0"/>
        <v>2.6573120105289796E-5</v>
      </c>
    </row>
    <row r="8" spans="1:6" s="95" customFormat="1">
      <c r="A8" s="95" t="s">
        <v>61</v>
      </c>
      <c r="B8" s="101" t="s">
        <v>343</v>
      </c>
      <c r="C8" s="98">
        <v>9090</v>
      </c>
      <c r="D8" s="23">
        <v>44000</v>
      </c>
      <c r="E8" s="98">
        <v>210104857</v>
      </c>
      <c r="F8" s="100">
        <f t="shared" si="0"/>
        <v>2.0941924250708778E-4</v>
      </c>
    </row>
    <row r="9" spans="1:6" s="131" customFormat="1">
      <c r="A9" s="150" t="s">
        <v>74</v>
      </c>
      <c r="B9" s="151" t="s">
        <v>153</v>
      </c>
      <c r="C9" s="132">
        <v>13645</v>
      </c>
      <c r="D9" s="116">
        <v>14500</v>
      </c>
      <c r="E9" s="132">
        <v>61445908</v>
      </c>
      <c r="F9" s="149">
        <f t="shared" si="0"/>
        <v>2.3597991260866386E-4</v>
      </c>
    </row>
    <row r="10" spans="1:6" s="95" customFormat="1">
      <c r="A10" s="133" t="s">
        <v>61</v>
      </c>
      <c r="B10" s="156" t="s">
        <v>345</v>
      </c>
      <c r="C10" s="134">
        <v>37250</v>
      </c>
      <c r="D10" s="118">
        <v>90000</v>
      </c>
      <c r="E10" s="134">
        <v>262892346</v>
      </c>
      <c r="F10" s="157">
        <f t="shared" si="0"/>
        <v>3.4234545573266707E-4</v>
      </c>
    </row>
    <row r="11" spans="1:6" s="95" customFormat="1">
      <c r="A11" s="95" t="s">
        <v>59</v>
      </c>
      <c r="B11" s="101" t="s">
        <v>312</v>
      </c>
      <c r="C11" s="98">
        <v>12235</v>
      </c>
      <c r="D11" s="23">
        <v>77000</v>
      </c>
      <c r="E11" s="98">
        <v>103324964</v>
      </c>
      <c r="F11" s="100">
        <f>(D11/E12)</f>
        <v>5.0395851889942288E-4</v>
      </c>
    </row>
    <row r="12" spans="1:6" s="95" customFormat="1">
      <c r="A12" s="95" t="s">
        <v>47</v>
      </c>
      <c r="B12" s="97" t="s">
        <v>264</v>
      </c>
      <c r="C12" s="98">
        <v>8316</v>
      </c>
      <c r="D12" s="23">
        <v>56000</v>
      </c>
      <c r="E12" s="98">
        <v>152790353</v>
      </c>
      <c r="F12" s="100">
        <f>(D12/E12)</f>
        <v>3.6651528647230756E-4</v>
      </c>
    </row>
    <row r="13" spans="1:6" s="95" customFormat="1">
      <c r="A13" s="95" t="s">
        <v>59</v>
      </c>
      <c r="B13" s="101" t="s">
        <v>314</v>
      </c>
      <c r="C13" s="98">
        <v>20526</v>
      </c>
      <c r="D13" s="23">
        <v>83400</v>
      </c>
      <c r="E13" s="98">
        <v>196672310</v>
      </c>
      <c r="F13" s="100">
        <f>(D13/E13)</f>
        <v>4.2405562836985035E-4</v>
      </c>
    </row>
    <row r="14" spans="1:6" s="131" customFormat="1">
      <c r="A14" s="133" t="s">
        <v>61</v>
      </c>
      <c r="B14" s="156" t="s">
        <v>344</v>
      </c>
      <c r="C14" s="134">
        <v>20860</v>
      </c>
      <c r="D14" s="118">
        <v>62324</v>
      </c>
      <c r="E14" s="134">
        <v>139243503</v>
      </c>
      <c r="F14" s="157">
        <f>(D14/E14)</f>
        <v>4.4759000353503028E-4</v>
      </c>
    </row>
    <row r="15" spans="1:6" s="95" customFormat="1">
      <c r="A15" s="95" t="s">
        <v>70</v>
      </c>
      <c r="B15" s="101" t="s">
        <v>233</v>
      </c>
      <c r="C15" s="98">
        <v>178460</v>
      </c>
      <c r="D15" s="23">
        <v>908250</v>
      </c>
      <c r="E15" s="98">
        <v>1968139545</v>
      </c>
      <c r="F15" s="100">
        <f>(D15/E15)</f>
        <v>4.6147642442700878E-4</v>
      </c>
    </row>
    <row r="16" spans="1:6" s="95" customFormat="1">
      <c r="A16" s="95" t="s">
        <v>31</v>
      </c>
      <c r="B16" s="101" t="s">
        <v>188</v>
      </c>
      <c r="C16" s="98">
        <v>29331</v>
      </c>
      <c r="D16" s="23">
        <v>91100</v>
      </c>
      <c r="E16" s="98">
        <v>195169364</v>
      </c>
      <c r="F16" s="100">
        <f>(D16/E16)</f>
        <v>4.6677407833331877E-4</v>
      </c>
    </row>
    <row r="17" spans="1:6" s="131" customFormat="1">
      <c r="A17" s="131" t="s">
        <v>55</v>
      </c>
      <c r="B17" s="148" t="s">
        <v>200</v>
      </c>
      <c r="C17" s="132">
        <v>18826</v>
      </c>
      <c r="D17" s="116">
        <v>69000</v>
      </c>
      <c r="E17" s="132">
        <v>85472705</v>
      </c>
      <c r="F17" s="149">
        <f>(D17/E18)</f>
        <v>4.1179102856190333E-4</v>
      </c>
    </row>
    <row r="18" spans="1:6" s="131" customFormat="1">
      <c r="A18" s="133" t="s">
        <v>33</v>
      </c>
      <c r="B18" s="156" t="s">
        <v>210</v>
      </c>
      <c r="C18" s="134">
        <v>22995</v>
      </c>
      <c r="D18" s="118">
        <v>85000</v>
      </c>
      <c r="E18" s="134">
        <v>167560717</v>
      </c>
      <c r="F18" s="157">
        <f t="shared" ref="F18:F25" si="1">(D18/E18)</f>
        <v>5.0727880330089542E-4</v>
      </c>
    </row>
    <row r="19" spans="1:6" s="95" customFormat="1">
      <c r="A19" s="95" t="s">
        <v>51</v>
      </c>
      <c r="B19" s="101" t="s">
        <v>326</v>
      </c>
      <c r="C19" s="98">
        <v>43944</v>
      </c>
      <c r="D19" s="23">
        <v>159999</v>
      </c>
      <c r="E19" s="98">
        <v>305445864</v>
      </c>
      <c r="F19" s="100">
        <f t="shared" si="1"/>
        <v>5.2382113774505066E-4</v>
      </c>
    </row>
    <row r="20" spans="1:6" s="95" customFormat="1">
      <c r="A20" s="95" t="s">
        <v>63</v>
      </c>
      <c r="B20" s="97" t="s">
        <v>201</v>
      </c>
      <c r="C20" s="98">
        <v>81139</v>
      </c>
      <c r="D20" s="23">
        <v>406810</v>
      </c>
      <c r="E20" s="98">
        <v>758285061</v>
      </c>
      <c r="F20" s="100">
        <f t="shared" si="1"/>
        <v>5.3648689776838424E-4</v>
      </c>
    </row>
    <row r="21" spans="1:6" s="95" customFormat="1">
      <c r="A21" s="95" t="s">
        <v>26</v>
      </c>
      <c r="B21" s="101" t="s">
        <v>354</v>
      </c>
      <c r="C21" s="98">
        <v>13645</v>
      </c>
      <c r="D21" s="23">
        <v>33050</v>
      </c>
      <c r="E21" s="98">
        <v>61445908</v>
      </c>
      <c r="F21" s="100">
        <f t="shared" si="1"/>
        <v>5.3787145598043731E-4</v>
      </c>
    </row>
    <row r="22" spans="1:6" s="131" customFormat="1">
      <c r="A22" s="133" t="s">
        <v>36</v>
      </c>
      <c r="B22" s="158" t="s">
        <v>271</v>
      </c>
      <c r="C22" s="134">
        <v>37102</v>
      </c>
      <c r="D22" s="118">
        <v>145000</v>
      </c>
      <c r="E22" s="134">
        <v>263893277</v>
      </c>
      <c r="F22" s="157">
        <f t="shared" si="1"/>
        <v>5.4946454736700247E-4</v>
      </c>
    </row>
    <row r="23" spans="1:6" s="131" customFormat="1">
      <c r="A23" s="131" t="s">
        <v>59</v>
      </c>
      <c r="B23" s="148" t="s">
        <v>317</v>
      </c>
      <c r="C23" s="132">
        <v>16025</v>
      </c>
      <c r="D23" s="116">
        <v>59700</v>
      </c>
      <c r="E23" s="132">
        <v>105437383</v>
      </c>
      <c r="F23" s="149">
        <f t="shared" si="1"/>
        <v>5.6621283933042988E-4</v>
      </c>
    </row>
    <row r="24" spans="1:6" s="95" customFormat="1">
      <c r="A24" s="95" t="s">
        <v>61</v>
      </c>
      <c r="B24" s="101" t="s">
        <v>347</v>
      </c>
      <c r="C24" s="98">
        <v>9887</v>
      </c>
      <c r="D24" s="23">
        <v>36500</v>
      </c>
      <c r="E24" s="98">
        <v>58344369</v>
      </c>
      <c r="F24" s="100">
        <f t="shared" si="1"/>
        <v>6.2559593368813359E-4</v>
      </c>
    </row>
    <row r="25" spans="1:6" s="95" customFormat="1">
      <c r="A25" s="95" t="s">
        <v>19</v>
      </c>
      <c r="B25" s="101" t="s">
        <v>238</v>
      </c>
      <c r="C25" s="98">
        <v>10089</v>
      </c>
      <c r="D25" s="23">
        <v>42500</v>
      </c>
      <c r="E25" s="98">
        <v>67845517</v>
      </c>
      <c r="F25" s="100">
        <f t="shared" si="1"/>
        <v>6.2642311355664074E-4</v>
      </c>
    </row>
    <row r="26" spans="1:6" s="131" customFormat="1">
      <c r="A26" s="133" t="s">
        <v>59</v>
      </c>
      <c r="B26" s="156" t="s">
        <v>316</v>
      </c>
      <c r="C26" s="134">
        <v>13818</v>
      </c>
      <c r="D26" s="118">
        <v>65000</v>
      </c>
      <c r="E26" s="134">
        <v>139215187</v>
      </c>
      <c r="F26" s="157">
        <f>(D26/E27)</f>
        <v>5.9413895992556484E-4</v>
      </c>
    </row>
    <row r="27" spans="1:6" s="95" customFormat="1">
      <c r="A27" s="95" t="s">
        <v>25</v>
      </c>
      <c r="B27" s="101" t="s">
        <v>336</v>
      </c>
      <c r="C27" s="98">
        <v>13027</v>
      </c>
      <c r="D27" s="23">
        <v>70000</v>
      </c>
      <c r="E27" s="98">
        <v>109402016</v>
      </c>
      <c r="F27" s="100">
        <f t="shared" ref="F27:F58" si="2">(D27/E27)</f>
        <v>6.3984195684291592E-4</v>
      </c>
    </row>
    <row r="28" spans="1:6" s="95" customFormat="1">
      <c r="A28" s="95" t="s">
        <v>35</v>
      </c>
      <c r="B28" s="97" t="s">
        <v>251</v>
      </c>
      <c r="C28" s="98">
        <v>22355</v>
      </c>
      <c r="D28" s="23">
        <v>70000</v>
      </c>
      <c r="E28" s="98">
        <v>108637105</v>
      </c>
      <c r="F28" s="100">
        <f t="shared" si="2"/>
        <v>6.4434706723821475E-4</v>
      </c>
    </row>
    <row r="29" spans="1:6" s="95" customFormat="1">
      <c r="A29" s="95" t="s">
        <v>66</v>
      </c>
      <c r="B29" s="101" t="s">
        <v>299</v>
      </c>
      <c r="C29" s="98">
        <v>18947</v>
      </c>
      <c r="D29" s="23">
        <v>100000</v>
      </c>
      <c r="E29" s="98">
        <v>149492238</v>
      </c>
      <c r="F29" s="100">
        <f t="shared" si="2"/>
        <v>6.6893105179146488E-4</v>
      </c>
    </row>
    <row r="30" spans="1:6" s="131" customFormat="1">
      <c r="A30" s="133" t="s">
        <v>32</v>
      </c>
      <c r="B30" s="156" t="s">
        <v>202</v>
      </c>
      <c r="C30" s="134">
        <v>17378</v>
      </c>
      <c r="D30" s="118">
        <v>100000</v>
      </c>
      <c r="E30" s="134">
        <v>148099922</v>
      </c>
      <c r="F30" s="157">
        <f t="shared" si="2"/>
        <v>6.7521980193885583E-4</v>
      </c>
    </row>
    <row r="31" spans="1:6" s="131" customFormat="1">
      <c r="A31" s="131" t="s">
        <v>66</v>
      </c>
      <c r="B31" s="148" t="s">
        <v>297</v>
      </c>
      <c r="C31" s="132">
        <v>35673</v>
      </c>
      <c r="D31" s="116">
        <v>135000</v>
      </c>
      <c r="E31" s="132">
        <v>198076614</v>
      </c>
      <c r="F31" s="149">
        <f t="shared" si="2"/>
        <v>6.8155446154789378E-4</v>
      </c>
    </row>
    <row r="32" spans="1:6" s="95" customFormat="1">
      <c r="A32" s="95" t="s">
        <v>72</v>
      </c>
      <c r="B32" s="101" t="s">
        <v>246</v>
      </c>
      <c r="C32" s="98">
        <v>22406</v>
      </c>
      <c r="D32" s="23">
        <v>109282</v>
      </c>
      <c r="E32" s="98">
        <v>152790353</v>
      </c>
      <c r="F32" s="100">
        <f t="shared" si="2"/>
        <v>7.1524149171904854E-4</v>
      </c>
    </row>
    <row r="33" spans="1:6" s="131" customFormat="1">
      <c r="A33" s="131" t="s">
        <v>56</v>
      </c>
      <c r="B33" s="148" t="s">
        <v>255</v>
      </c>
      <c r="C33" s="132">
        <v>67198</v>
      </c>
      <c r="D33" s="116">
        <v>325000</v>
      </c>
      <c r="E33" s="132">
        <v>450540588</v>
      </c>
      <c r="F33" s="149">
        <f t="shared" si="2"/>
        <v>7.2135565286739493E-4</v>
      </c>
    </row>
    <row r="34" spans="1:6" s="131" customFormat="1">
      <c r="A34" s="133" t="s">
        <v>50</v>
      </c>
      <c r="B34" s="156" t="s">
        <v>362</v>
      </c>
      <c r="C34" s="134">
        <v>57466</v>
      </c>
      <c r="D34" s="118">
        <v>274600</v>
      </c>
      <c r="E34" s="134">
        <v>378970964</v>
      </c>
      <c r="F34" s="157">
        <f t="shared" si="2"/>
        <v>7.245937712526177E-4</v>
      </c>
    </row>
    <row r="35" spans="1:6" s="95" customFormat="1">
      <c r="A35" s="96" t="s">
        <v>17</v>
      </c>
      <c r="B35" s="101" t="s">
        <v>231</v>
      </c>
      <c r="C35" s="98">
        <v>10848</v>
      </c>
      <c r="D35" s="23">
        <v>50039</v>
      </c>
      <c r="E35" s="98">
        <v>66499450</v>
      </c>
      <c r="F35" s="100">
        <f t="shared" si="2"/>
        <v>7.5247238886938159E-4</v>
      </c>
    </row>
    <row r="36" spans="1:6" s="95" customFormat="1">
      <c r="A36" s="95" t="s">
        <v>66</v>
      </c>
      <c r="B36" s="101" t="s">
        <v>298</v>
      </c>
      <c r="C36" s="98">
        <v>25707</v>
      </c>
      <c r="D36" s="23">
        <v>93000</v>
      </c>
      <c r="E36" s="98">
        <v>123267500</v>
      </c>
      <c r="F36" s="100">
        <f t="shared" si="2"/>
        <v>7.5445677084389645E-4</v>
      </c>
    </row>
    <row r="37" spans="1:6" s="131" customFormat="1">
      <c r="A37" s="150" t="s">
        <v>166</v>
      </c>
      <c r="B37" s="148" t="s">
        <v>178</v>
      </c>
      <c r="C37" s="132">
        <v>28034</v>
      </c>
      <c r="D37" s="116">
        <v>140831</v>
      </c>
      <c r="E37" s="132">
        <v>185655051</v>
      </c>
      <c r="F37" s="149">
        <f t="shared" si="2"/>
        <v>7.5856271747758695E-4</v>
      </c>
    </row>
    <row r="38" spans="1:6" s="131" customFormat="1">
      <c r="A38" s="133" t="s">
        <v>32</v>
      </c>
      <c r="B38" s="156" t="s">
        <v>207</v>
      </c>
      <c r="C38" s="134">
        <v>18253</v>
      </c>
      <c r="D38" s="118">
        <v>119167</v>
      </c>
      <c r="E38" s="134">
        <v>153884978</v>
      </c>
      <c r="F38" s="157">
        <f t="shared" si="2"/>
        <v>7.7439007724327711E-4</v>
      </c>
    </row>
    <row r="39" spans="1:6" s="95" customFormat="1">
      <c r="A39" s="95" t="s">
        <v>34</v>
      </c>
      <c r="B39" s="101" t="s">
        <v>226</v>
      </c>
      <c r="C39" s="98">
        <v>35185</v>
      </c>
      <c r="D39" s="23">
        <v>171935</v>
      </c>
      <c r="E39" s="98">
        <v>218667736</v>
      </c>
      <c r="F39" s="100">
        <f t="shared" si="2"/>
        <v>7.8628426463426681E-4</v>
      </c>
    </row>
    <row r="40" spans="1:6" s="131" customFormat="1">
      <c r="A40" s="131" t="s">
        <v>63</v>
      </c>
      <c r="B40" s="151" t="s">
        <v>259</v>
      </c>
      <c r="C40" s="132">
        <v>23175</v>
      </c>
      <c r="D40" s="116">
        <v>87500</v>
      </c>
      <c r="E40" s="132">
        <v>110859690</v>
      </c>
      <c r="F40" s="149">
        <f t="shared" si="2"/>
        <v>7.8928598844178624E-4</v>
      </c>
    </row>
    <row r="41" spans="1:6" s="95" customFormat="1">
      <c r="A41" s="95" t="s">
        <v>35</v>
      </c>
      <c r="B41" s="97" t="s">
        <v>248</v>
      </c>
      <c r="C41" s="98">
        <v>9967</v>
      </c>
      <c r="D41" s="23">
        <v>37334</v>
      </c>
      <c r="E41" s="98">
        <v>47191368</v>
      </c>
      <c r="F41" s="100">
        <f t="shared" si="2"/>
        <v>7.9111925723365339E-4</v>
      </c>
    </row>
    <row r="42" spans="1:6" s="131" customFormat="1">
      <c r="A42" s="133" t="s">
        <v>20</v>
      </c>
      <c r="B42" s="156" t="s">
        <v>206</v>
      </c>
      <c r="C42" s="134">
        <v>8724</v>
      </c>
      <c r="D42" s="118">
        <v>37000</v>
      </c>
      <c r="E42" s="134">
        <v>46690240</v>
      </c>
      <c r="F42" s="157">
        <f t="shared" si="2"/>
        <v>7.9245683894535565E-4</v>
      </c>
    </row>
    <row r="43" spans="1:6" s="95" customFormat="1">
      <c r="A43" s="95" t="s">
        <v>41</v>
      </c>
      <c r="B43" s="101" t="s">
        <v>363</v>
      </c>
      <c r="C43" s="98">
        <v>20755</v>
      </c>
      <c r="D43" s="23">
        <v>112490</v>
      </c>
      <c r="E43" s="98">
        <v>141230370</v>
      </c>
      <c r="F43" s="100">
        <f t="shared" si="2"/>
        <v>7.9650007289508624E-4</v>
      </c>
    </row>
    <row r="44" spans="1:6" s="95" customFormat="1">
      <c r="A44" s="95" t="s">
        <v>69</v>
      </c>
      <c r="B44" s="101" t="s">
        <v>216</v>
      </c>
      <c r="C44" s="98">
        <v>43922</v>
      </c>
      <c r="D44" s="23">
        <v>374134</v>
      </c>
      <c r="E44" s="98">
        <v>459526038</v>
      </c>
      <c r="F44" s="100">
        <f t="shared" si="2"/>
        <v>8.1417366821768655E-4</v>
      </c>
    </row>
    <row r="45" spans="1:6" s="95" customFormat="1">
      <c r="A45" s="95" t="s">
        <v>47</v>
      </c>
      <c r="B45" s="97" t="s">
        <v>261</v>
      </c>
      <c r="C45" s="98">
        <v>34931</v>
      </c>
      <c r="D45" s="23">
        <v>201372</v>
      </c>
      <c r="E45" s="98">
        <v>245908408</v>
      </c>
      <c r="F45" s="100">
        <f t="shared" si="2"/>
        <v>8.1889025933590688E-4</v>
      </c>
    </row>
    <row r="46" spans="1:6" s="131" customFormat="1">
      <c r="A46" s="133" t="s">
        <v>69</v>
      </c>
      <c r="B46" s="156" t="s">
        <v>211</v>
      </c>
      <c r="C46" s="134">
        <v>154748</v>
      </c>
      <c r="D46" s="118">
        <v>1282000</v>
      </c>
      <c r="E46" s="134">
        <v>1505275665</v>
      </c>
      <c r="F46" s="157">
        <f t="shared" si="2"/>
        <v>8.5167124521341416E-4</v>
      </c>
    </row>
    <row r="47" spans="1:6" s="95" customFormat="1">
      <c r="A47" s="95" t="s">
        <v>71</v>
      </c>
      <c r="B47" s="101" t="s">
        <v>247</v>
      </c>
      <c r="C47" s="98">
        <v>247650</v>
      </c>
      <c r="D47" s="23">
        <v>1558159</v>
      </c>
      <c r="E47" s="98">
        <v>1825286874</v>
      </c>
      <c r="F47" s="100">
        <f t="shared" si="2"/>
        <v>8.5365156688241219E-4</v>
      </c>
    </row>
    <row r="48" spans="1:6" s="95" customFormat="1">
      <c r="A48" s="95" t="s">
        <v>40</v>
      </c>
      <c r="B48" s="101" t="s">
        <v>253</v>
      </c>
      <c r="C48" s="98">
        <v>27212</v>
      </c>
      <c r="D48" s="23">
        <v>136801</v>
      </c>
      <c r="E48" s="98">
        <v>153549401</v>
      </c>
      <c r="F48" s="100">
        <f t="shared" si="2"/>
        <v>8.9092499944040812E-4</v>
      </c>
    </row>
    <row r="49" spans="1:6" s="131" customFormat="1">
      <c r="A49" s="131" t="s">
        <v>55</v>
      </c>
      <c r="B49" s="148" t="s">
        <v>196</v>
      </c>
      <c r="C49" s="132">
        <v>14508</v>
      </c>
      <c r="D49" s="116">
        <v>70477</v>
      </c>
      <c r="E49" s="132">
        <v>78569641</v>
      </c>
      <c r="F49" s="149">
        <f t="shared" si="2"/>
        <v>8.9700040757472723E-4</v>
      </c>
    </row>
    <row r="50" spans="1:6" s="131" customFormat="1">
      <c r="A50" s="133" t="s">
        <v>31</v>
      </c>
      <c r="B50" s="156" t="s">
        <v>193</v>
      </c>
      <c r="C50" s="134">
        <v>8872</v>
      </c>
      <c r="D50" s="159">
        <v>40157</v>
      </c>
      <c r="E50" s="134">
        <v>43584241</v>
      </c>
      <c r="F50" s="157">
        <f t="shared" si="2"/>
        <v>9.2136513286992887E-4</v>
      </c>
    </row>
    <row r="51" spans="1:6" s="131" customFormat="1">
      <c r="A51" s="131" t="s">
        <v>16</v>
      </c>
      <c r="B51" s="148" t="s">
        <v>162</v>
      </c>
      <c r="C51" s="132">
        <v>10367</v>
      </c>
      <c r="D51" s="116">
        <v>68500</v>
      </c>
      <c r="E51" s="132">
        <v>73666014</v>
      </c>
      <c r="F51" s="149">
        <f t="shared" si="2"/>
        <v>9.2987249181148855E-4</v>
      </c>
    </row>
    <row r="52" spans="1:6" s="95" customFormat="1">
      <c r="A52" s="95" t="s">
        <v>21</v>
      </c>
      <c r="B52" s="101" t="s">
        <v>301</v>
      </c>
      <c r="C52" s="98">
        <v>11828</v>
      </c>
      <c r="D52" s="23">
        <v>56544</v>
      </c>
      <c r="E52" s="98">
        <v>60730097</v>
      </c>
      <c r="F52" s="100">
        <f t="shared" si="2"/>
        <v>9.3107047070911154E-4</v>
      </c>
    </row>
    <row r="53" spans="1:6" s="95" customFormat="1">
      <c r="A53" s="95" t="s">
        <v>58</v>
      </c>
      <c r="B53" s="101" t="s">
        <v>308</v>
      </c>
      <c r="C53" s="98">
        <v>13248</v>
      </c>
      <c r="D53" s="23">
        <v>92204</v>
      </c>
      <c r="E53" s="98">
        <v>98102451</v>
      </c>
      <c r="F53" s="100">
        <f t="shared" si="2"/>
        <v>9.3987458070746881E-4</v>
      </c>
    </row>
    <row r="54" spans="1:6" s="131" customFormat="1">
      <c r="A54" s="133" t="s">
        <v>64</v>
      </c>
      <c r="B54" s="156" t="s">
        <v>267</v>
      </c>
      <c r="C54" s="134">
        <v>91369</v>
      </c>
      <c r="D54" s="118">
        <v>1181729</v>
      </c>
      <c r="E54" s="134">
        <v>1236102206</v>
      </c>
      <c r="F54" s="157">
        <f t="shared" si="2"/>
        <v>9.5601237038808425E-4</v>
      </c>
    </row>
    <row r="55" spans="1:6" s="95" customFormat="1">
      <c r="A55" s="95" t="s">
        <v>47</v>
      </c>
      <c r="B55" s="97" t="s">
        <v>263</v>
      </c>
      <c r="C55" s="98">
        <v>13370</v>
      </c>
      <c r="D55" s="23">
        <v>130000</v>
      </c>
      <c r="E55" s="98">
        <v>129676470</v>
      </c>
      <c r="F55" s="100">
        <f t="shared" si="2"/>
        <v>1.0024949013494892E-3</v>
      </c>
    </row>
    <row r="56" spans="1:6" s="95" customFormat="1">
      <c r="A56" s="95" t="s">
        <v>23</v>
      </c>
      <c r="B56" s="101" t="s">
        <v>319</v>
      </c>
      <c r="C56" s="98">
        <v>5556</v>
      </c>
      <c r="D56" s="23">
        <v>39918</v>
      </c>
      <c r="E56" s="98">
        <v>39571835</v>
      </c>
      <c r="F56" s="100">
        <f t="shared" si="2"/>
        <v>1.0087477621394106E-3</v>
      </c>
    </row>
    <row r="57" spans="1:6" s="131" customFormat="1">
      <c r="A57" s="131" t="s">
        <v>53</v>
      </c>
      <c r="B57" s="148" t="s">
        <v>350</v>
      </c>
      <c r="C57" s="132">
        <v>55079</v>
      </c>
      <c r="D57" s="116">
        <v>381608</v>
      </c>
      <c r="E57" s="132">
        <v>375969269</v>
      </c>
      <c r="F57" s="149">
        <f t="shared" si="2"/>
        <v>1.0149978507950873E-3</v>
      </c>
    </row>
    <row r="58" spans="1:6" s="131" customFormat="1">
      <c r="A58" s="133" t="s">
        <v>69</v>
      </c>
      <c r="B58" s="156" t="s">
        <v>222</v>
      </c>
      <c r="C58" s="134">
        <v>27176</v>
      </c>
      <c r="D58" s="118">
        <v>165852</v>
      </c>
      <c r="E58" s="134">
        <v>162439394</v>
      </c>
      <c r="F58" s="157">
        <f t="shared" si="2"/>
        <v>1.0210084876332401E-3</v>
      </c>
    </row>
    <row r="59" spans="1:6" s="131" customFormat="1">
      <c r="A59" s="131" t="s">
        <v>14</v>
      </c>
      <c r="B59" s="148" t="s">
        <v>152</v>
      </c>
      <c r="C59" s="132">
        <v>8116</v>
      </c>
      <c r="D59" s="116">
        <v>69631</v>
      </c>
      <c r="E59" s="132">
        <v>67754049</v>
      </c>
      <c r="F59" s="149">
        <f t="shared" ref="F59:F87" si="3">(D59/E59)</f>
        <v>1.0277024181979146E-3</v>
      </c>
    </row>
    <row r="60" spans="1:6" s="95" customFormat="1">
      <c r="A60" s="95" t="s">
        <v>38</v>
      </c>
      <c r="B60" s="101" t="s">
        <v>324</v>
      </c>
      <c r="C60" s="98">
        <v>12653</v>
      </c>
      <c r="D60" s="23">
        <v>95500</v>
      </c>
      <c r="E60" s="98">
        <v>90784835</v>
      </c>
      <c r="F60" s="100">
        <f t="shared" si="3"/>
        <v>1.0519378043700801E-3</v>
      </c>
    </row>
    <row r="61" spans="1:6" s="95" customFormat="1">
      <c r="A61" s="95" t="s">
        <v>29</v>
      </c>
      <c r="B61" s="101" t="s">
        <v>160</v>
      </c>
      <c r="C61" s="98">
        <v>27272</v>
      </c>
      <c r="D61" s="23">
        <v>190500</v>
      </c>
      <c r="E61" s="98">
        <v>177700726</v>
      </c>
      <c r="F61" s="100">
        <f t="shared" si="3"/>
        <v>1.0720271339803079E-3</v>
      </c>
    </row>
    <row r="62" spans="1:6" s="131" customFormat="1">
      <c r="A62" s="133" t="s">
        <v>58</v>
      </c>
      <c r="B62" s="156" t="s">
        <v>310</v>
      </c>
      <c r="C62" s="134">
        <v>15416</v>
      </c>
      <c r="D62" s="118">
        <v>94785</v>
      </c>
      <c r="E62" s="134">
        <v>87753548</v>
      </c>
      <c r="F62" s="157">
        <f t="shared" si="3"/>
        <v>1.0801272673328262E-3</v>
      </c>
    </row>
    <row r="63" spans="1:6" s="95" customFormat="1">
      <c r="A63" s="96" t="s">
        <v>166</v>
      </c>
      <c r="B63" s="101" t="s">
        <v>167</v>
      </c>
      <c r="C63" s="98">
        <v>140901</v>
      </c>
      <c r="D63" s="23">
        <v>1512698</v>
      </c>
      <c r="E63" s="98">
        <v>1372556936</v>
      </c>
      <c r="F63" s="100">
        <f t="shared" si="3"/>
        <v>1.1021021863095958E-3</v>
      </c>
    </row>
    <row r="64" spans="1:6" s="131" customFormat="1">
      <c r="A64" s="131" t="s">
        <v>55</v>
      </c>
      <c r="B64" s="148" t="s">
        <v>195</v>
      </c>
      <c r="C64" s="132">
        <v>29004</v>
      </c>
      <c r="D64" s="116">
        <v>174481</v>
      </c>
      <c r="E64" s="132">
        <v>157943465</v>
      </c>
      <c r="F64" s="149">
        <f t="shared" si="3"/>
        <v>1.1047054083560849E-3</v>
      </c>
    </row>
    <row r="65" spans="1:6" s="131" customFormat="1">
      <c r="A65" s="131" t="s">
        <v>28</v>
      </c>
      <c r="B65" s="148" t="s">
        <v>155</v>
      </c>
      <c r="C65" s="132">
        <v>37195</v>
      </c>
      <c r="D65" s="116">
        <v>289200</v>
      </c>
      <c r="E65" s="132">
        <v>260388031</v>
      </c>
      <c r="F65" s="149">
        <f t="shared" si="3"/>
        <v>1.1106501281543161E-3</v>
      </c>
    </row>
    <row r="66" spans="1:6" s="131" customFormat="1">
      <c r="A66" s="133" t="s">
        <v>65</v>
      </c>
      <c r="B66" s="160" t="s">
        <v>276</v>
      </c>
      <c r="C66" s="134">
        <v>20595</v>
      </c>
      <c r="D66" s="118">
        <v>127634</v>
      </c>
      <c r="E66" s="134">
        <v>113106090</v>
      </c>
      <c r="F66" s="157">
        <f t="shared" si="3"/>
        <v>1.1284449847041836E-3</v>
      </c>
    </row>
    <row r="67" spans="1:6" s="95" customFormat="1">
      <c r="A67" s="95" t="s">
        <v>69</v>
      </c>
      <c r="B67" s="101" t="s">
        <v>218</v>
      </c>
      <c r="C67" s="98">
        <v>35660</v>
      </c>
      <c r="D67" s="23">
        <v>304020</v>
      </c>
      <c r="E67" s="98">
        <v>267471144</v>
      </c>
      <c r="F67" s="100">
        <f t="shared" si="3"/>
        <v>1.136645977780691E-3</v>
      </c>
    </row>
    <row r="68" spans="1:6" s="95" customFormat="1">
      <c r="A68" s="95" t="s">
        <v>69</v>
      </c>
      <c r="B68" s="101" t="s">
        <v>225</v>
      </c>
      <c r="C68" s="98">
        <v>10448</v>
      </c>
      <c r="D68" s="23">
        <v>294720</v>
      </c>
      <c r="E68" s="98">
        <v>254765814</v>
      </c>
      <c r="F68" s="100">
        <f t="shared" si="3"/>
        <v>1.1568271086795027E-3</v>
      </c>
    </row>
    <row r="69" spans="1:6" s="95" customFormat="1">
      <c r="A69" s="95" t="s">
        <v>52</v>
      </c>
      <c r="B69" s="101" t="s">
        <v>349</v>
      </c>
      <c r="C69" s="98">
        <v>48087</v>
      </c>
      <c r="D69" s="23">
        <v>698782</v>
      </c>
      <c r="E69" s="98">
        <v>602724336</v>
      </c>
      <c r="F69" s="100">
        <f t="shared" si="3"/>
        <v>1.1593724664205362E-3</v>
      </c>
    </row>
    <row r="70" spans="1:6" s="131" customFormat="1">
      <c r="A70" s="133" t="s">
        <v>46</v>
      </c>
      <c r="B70" s="158" t="s">
        <v>254</v>
      </c>
      <c r="C70" s="134">
        <v>49121</v>
      </c>
      <c r="D70" s="118">
        <v>555687</v>
      </c>
      <c r="E70" s="134">
        <v>476811146</v>
      </c>
      <c r="F70" s="157">
        <f t="shared" si="3"/>
        <v>1.1654236790848845E-3</v>
      </c>
    </row>
    <row r="71" spans="1:6" s="95" customFormat="1">
      <c r="A71" s="95" t="s">
        <v>65</v>
      </c>
      <c r="B71" s="101" t="s">
        <v>290</v>
      </c>
      <c r="C71" s="98">
        <v>19575</v>
      </c>
      <c r="D71" s="23">
        <v>136000</v>
      </c>
      <c r="E71" s="98">
        <v>116275719</v>
      </c>
      <c r="F71" s="100">
        <f t="shared" si="3"/>
        <v>1.1696337048666197E-3</v>
      </c>
    </row>
    <row r="72" spans="1:6" s="95" customFormat="1">
      <c r="A72" s="95" t="s">
        <v>58</v>
      </c>
      <c r="B72" s="101" t="s">
        <v>306</v>
      </c>
      <c r="C72" s="98">
        <v>39961</v>
      </c>
      <c r="D72" s="23">
        <v>330487</v>
      </c>
      <c r="E72" s="98">
        <v>282308289</v>
      </c>
      <c r="F72" s="100">
        <f t="shared" si="3"/>
        <v>1.1706599234852788E-3</v>
      </c>
    </row>
    <row r="73" spans="1:6" s="131" customFormat="1">
      <c r="A73" s="131" t="s">
        <v>66</v>
      </c>
      <c r="B73" s="148" t="s">
        <v>300</v>
      </c>
      <c r="C73" s="132">
        <v>21210</v>
      </c>
      <c r="D73" s="116">
        <v>126500</v>
      </c>
      <c r="E73" s="132">
        <v>107139546</v>
      </c>
      <c r="F73" s="149">
        <f t="shared" si="3"/>
        <v>1.1807031551169724E-3</v>
      </c>
    </row>
    <row r="74" spans="1:6" s="131" customFormat="1">
      <c r="A74" s="161" t="s">
        <v>166</v>
      </c>
      <c r="B74" s="156" t="s">
        <v>174</v>
      </c>
      <c r="C74" s="134">
        <v>28850</v>
      </c>
      <c r="D74" s="118">
        <v>173374</v>
      </c>
      <c r="E74" s="134">
        <v>141656458</v>
      </c>
      <c r="F74" s="157">
        <f t="shared" si="3"/>
        <v>1.2239046665983983E-3</v>
      </c>
    </row>
    <row r="75" spans="1:6" s="95" customFormat="1">
      <c r="A75" s="95" t="s">
        <v>49</v>
      </c>
      <c r="B75" s="101" t="s">
        <v>294</v>
      </c>
      <c r="C75" s="98">
        <v>10283</v>
      </c>
      <c r="D75" s="23">
        <v>72000</v>
      </c>
      <c r="E75" s="98">
        <v>58557112</v>
      </c>
      <c r="F75" s="100">
        <f t="shared" si="3"/>
        <v>1.2295688352936531E-3</v>
      </c>
    </row>
    <row r="76" spans="1:6" s="95" customFormat="1">
      <c r="A76" s="95" t="s">
        <v>38</v>
      </c>
      <c r="B76" s="101" t="s">
        <v>322</v>
      </c>
      <c r="C76" s="98">
        <v>25830</v>
      </c>
      <c r="D76" s="23">
        <v>181500</v>
      </c>
      <c r="E76" s="98">
        <v>143852427</v>
      </c>
      <c r="F76" s="100">
        <f t="shared" si="3"/>
        <v>1.2617096825206849E-3</v>
      </c>
    </row>
    <row r="77" spans="1:6" s="131" customFormat="1">
      <c r="A77" s="131" t="s">
        <v>65</v>
      </c>
      <c r="B77" s="148" t="s">
        <v>274</v>
      </c>
      <c r="C77" s="132">
        <v>19671</v>
      </c>
      <c r="D77" s="116">
        <v>224019</v>
      </c>
      <c r="E77" s="132">
        <v>173451582</v>
      </c>
      <c r="F77" s="149">
        <f t="shared" si="3"/>
        <v>1.2915362167178158E-3</v>
      </c>
    </row>
    <row r="78" spans="1:6" s="131" customFormat="1">
      <c r="A78" s="161" t="s">
        <v>60</v>
      </c>
      <c r="B78" s="156" t="s">
        <v>340</v>
      </c>
      <c r="C78" s="134">
        <v>79425</v>
      </c>
      <c r="D78" s="118">
        <v>746733</v>
      </c>
      <c r="E78" s="134">
        <v>575098680</v>
      </c>
      <c r="F78" s="157">
        <f t="shared" si="3"/>
        <v>1.2984432515129403E-3</v>
      </c>
    </row>
    <row r="79" spans="1:6" s="131" customFormat="1">
      <c r="A79" s="131" t="s">
        <v>44</v>
      </c>
      <c r="B79" s="148" t="s">
        <v>186</v>
      </c>
      <c r="C79" s="132">
        <v>59284</v>
      </c>
      <c r="D79" s="116">
        <v>326489</v>
      </c>
      <c r="E79" s="132">
        <v>245908408</v>
      </c>
      <c r="F79" s="149">
        <f t="shared" si="3"/>
        <v>1.3276853876423777E-3</v>
      </c>
    </row>
    <row r="80" spans="1:6" s="95" customFormat="1">
      <c r="A80" s="96" t="s">
        <v>166</v>
      </c>
      <c r="B80" s="101" t="s">
        <v>181</v>
      </c>
      <c r="C80" s="98">
        <v>15809</v>
      </c>
      <c r="D80" s="23">
        <v>128299</v>
      </c>
      <c r="E80" s="98">
        <v>92905467</v>
      </c>
      <c r="F80" s="100">
        <f t="shared" si="3"/>
        <v>1.38096286626491E-3</v>
      </c>
    </row>
    <row r="81" spans="1:6" s="95" customFormat="1">
      <c r="A81" s="95" t="s">
        <v>65</v>
      </c>
      <c r="B81" s="101" t="s">
        <v>283</v>
      </c>
      <c r="C81" s="98">
        <v>22844</v>
      </c>
      <c r="D81" s="23">
        <v>161000</v>
      </c>
      <c r="E81" s="98">
        <v>116223586</v>
      </c>
      <c r="F81" s="100">
        <f t="shared" si="3"/>
        <v>1.3852609916888987E-3</v>
      </c>
    </row>
    <row r="82" spans="1:6" s="131" customFormat="1">
      <c r="A82" s="133" t="s">
        <v>37</v>
      </c>
      <c r="B82" s="158" t="s">
        <v>295</v>
      </c>
      <c r="C82" s="134">
        <v>30530</v>
      </c>
      <c r="D82" s="118">
        <v>230000</v>
      </c>
      <c r="E82" s="134">
        <v>161183675</v>
      </c>
      <c r="F82" s="157">
        <f t="shared" si="3"/>
        <v>1.4269435164572344E-3</v>
      </c>
    </row>
    <row r="83" spans="1:6" s="95" customFormat="1">
      <c r="A83" s="95" t="s">
        <v>57</v>
      </c>
      <c r="B83" s="97" t="s">
        <v>361</v>
      </c>
      <c r="C83" s="98">
        <v>78180</v>
      </c>
      <c r="D83" s="23">
        <v>917052</v>
      </c>
      <c r="E83" s="98">
        <v>593782058</v>
      </c>
      <c r="F83" s="100">
        <f t="shared" si="3"/>
        <v>1.5444252443208718E-3</v>
      </c>
    </row>
    <row r="84" spans="1:6" s="95" customFormat="1">
      <c r="A84" s="95" t="s">
        <v>72</v>
      </c>
      <c r="B84" s="101" t="s">
        <v>241</v>
      </c>
      <c r="C84" s="98">
        <v>130694</v>
      </c>
      <c r="D84" s="23">
        <v>2533012</v>
      </c>
      <c r="E84" s="98">
        <v>1553518406</v>
      </c>
      <c r="F84" s="100">
        <f t="shared" si="3"/>
        <v>1.630500153855274E-3</v>
      </c>
    </row>
    <row r="85" spans="1:6" s="95" customFormat="1">
      <c r="A85" s="95" t="s">
        <v>39</v>
      </c>
      <c r="B85" s="101" t="s">
        <v>330</v>
      </c>
      <c r="C85" s="98">
        <v>30697</v>
      </c>
      <c r="D85" s="23">
        <v>297743</v>
      </c>
      <c r="E85" s="98">
        <v>156846294</v>
      </c>
      <c r="F85" s="100">
        <f t="shared" si="3"/>
        <v>1.8983107117596287E-3</v>
      </c>
    </row>
    <row r="86" spans="1:6" s="131" customFormat="1">
      <c r="A86" s="133" t="s">
        <v>45</v>
      </c>
      <c r="B86" s="156" t="s">
        <v>228</v>
      </c>
      <c r="C86" s="134">
        <v>40140</v>
      </c>
      <c r="D86" s="118">
        <v>1044968</v>
      </c>
      <c r="E86" s="134">
        <v>515867591</v>
      </c>
      <c r="F86" s="157">
        <f t="shared" si="3"/>
        <v>2.0256515784880932E-3</v>
      </c>
    </row>
    <row r="87" spans="1:6" s="131" customFormat="1">
      <c r="A87" s="131" t="s">
        <v>65</v>
      </c>
      <c r="B87" s="148" t="s">
        <v>286</v>
      </c>
      <c r="C87" s="132">
        <v>11266</v>
      </c>
      <c r="D87" s="116">
        <v>119017</v>
      </c>
      <c r="E87" s="132">
        <v>58266499</v>
      </c>
      <c r="F87" s="149">
        <f t="shared" si="3"/>
        <v>2.0426317359483019E-3</v>
      </c>
    </row>
    <row r="88" spans="1:6" s="95" customFormat="1"/>
    <row r="89" spans="1:6" s="95" customFormat="1">
      <c r="A89" s="20" t="s">
        <v>365</v>
      </c>
      <c r="B89" s="101"/>
      <c r="C89" s="98"/>
      <c r="D89" s="99"/>
      <c r="E89" s="98"/>
      <c r="F89" s="145"/>
    </row>
    <row r="90" spans="1:6" s="131" customFormat="1">
      <c r="A90" s="146" t="s">
        <v>366</v>
      </c>
      <c r="B90" s="152"/>
      <c r="C90" s="153"/>
      <c r="D90" s="154"/>
      <c r="E90" s="153"/>
      <c r="F90" s="155"/>
    </row>
    <row r="91" spans="1:6" s="95" customFormat="1">
      <c r="A91" s="92"/>
      <c r="B91" s="79"/>
      <c r="C91" s="80"/>
      <c r="D91" s="93"/>
      <c r="E91" s="80"/>
      <c r="F91" s="94"/>
    </row>
    <row r="93" spans="1:6">
      <c r="B93" s="72"/>
    </row>
    <row r="94" spans="1:6">
      <c r="B94" s="72"/>
    </row>
    <row r="95" spans="1:6" hidden="1">
      <c r="A95" s="147"/>
      <c r="B95" s="72"/>
    </row>
  </sheetData>
  <phoneticPr fontId="5" type="noConversion"/>
  <pageMargins left="0.7" right="0.3" top="0.75" bottom="0.75" header="0.3" footer="0.3"/>
  <pageSetup orientation="landscape" r:id="rId1"/>
  <headerFooter>
    <oddHeader>&amp;C&amp;"Arial,Bold"&amp;11County Level Funding for Public Library Systems &amp;"Arial,Regular"&amp;9(sorted lowest to highest)</oddHeader>
    <oddFooter>&amp;L&amp;9Mississippi Public Library Statistics, FY09, County Level Funding for Public Library Systems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selection activeCell="A86" sqref="A86:F86"/>
    </sheetView>
  </sheetViews>
  <sheetFormatPr defaultRowHeight="12.75"/>
  <cols>
    <col min="1" max="1" width="14.42578125" style="105" customWidth="1"/>
    <col min="2" max="2" width="50.7109375" style="95" customWidth="1"/>
    <col min="3" max="3" width="12.5703125" style="95" customWidth="1"/>
    <col min="4" max="4" width="16.28515625" style="95" customWidth="1"/>
    <col min="5" max="5" width="12.7109375" style="95" customWidth="1"/>
    <col min="6" max="6" width="14.28515625" style="95" customWidth="1"/>
  </cols>
  <sheetData>
    <row r="1" spans="1:6" s="95" customFormat="1" ht="63.75">
      <c r="A1" s="102" t="s">
        <v>146</v>
      </c>
      <c r="B1" s="92" t="s">
        <v>150</v>
      </c>
      <c r="C1" s="80" t="s">
        <v>656</v>
      </c>
      <c r="D1" s="93" t="s">
        <v>657</v>
      </c>
      <c r="E1" s="80" t="s">
        <v>655</v>
      </c>
      <c r="F1" s="94" t="s">
        <v>359</v>
      </c>
    </row>
    <row r="2" spans="1:6" s="95" customFormat="1">
      <c r="A2" s="102"/>
      <c r="B2" s="92"/>
      <c r="C2" s="80"/>
      <c r="D2" s="93"/>
      <c r="E2" s="80"/>
      <c r="F2" s="94"/>
    </row>
    <row r="3" spans="1:6" ht="12.75" customHeight="1">
      <c r="A3" s="104" t="s">
        <v>292</v>
      </c>
      <c r="B3" s="95" t="s">
        <v>49</v>
      </c>
      <c r="C3" s="98">
        <v>31307</v>
      </c>
      <c r="D3" s="99">
        <v>0</v>
      </c>
      <c r="E3" s="98">
        <v>239058342</v>
      </c>
      <c r="F3" s="100">
        <f t="shared" ref="F3:F10" si="0">(D3/E3)</f>
        <v>0</v>
      </c>
    </row>
    <row r="4" spans="1:6" ht="12.75" customHeight="1">
      <c r="A4" s="162" t="s">
        <v>297</v>
      </c>
      <c r="B4" s="131" t="s">
        <v>66</v>
      </c>
      <c r="C4" s="132">
        <v>35673</v>
      </c>
      <c r="D4" s="116">
        <v>135000</v>
      </c>
      <c r="E4" s="132">
        <v>198076614</v>
      </c>
      <c r="F4" s="149">
        <f t="shared" si="0"/>
        <v>6.8155446154789378E-4</v>
      </c>
    </row>
    <row r="5" spans="1:6" s="95" customFormat="1">
      <c r="A5" s="105" t="s">
        <v>308</v>
      </c>
      <c r="B5" s="95" t="s">
        <v>58</v>
      </c>
      <c r="C5" s="98">
        <v>13248</v>
      </c>
      <c r="D5" s="23">
        <v>92204</v>
      </c>
      <c r="E5" s="98">
        <v>98102451</v>
      </c>
      <c r="F5" s="100">
        <f t="shared" si="0"/>
        <v>9.3987458070746881E-4</v>
      </c>
    </row>
    <row r="6" spans="1:6" s="95" customFormat="1">
      <c r="A6" s="163" t="s">
        <v>274</v>
      </c>
      <c r="B6" s="133" t="s">
        <v>65</v>
      </c>
      <c r="C6" s="134">
        <v>19671</v>
      </c>
      <c r="D6" s="118">
        <v>224019</v>
      </c>
      <c r="E6" s="134">
        <v>173451582</v>
      </c>
      <c r="F6" s="157">
        <f t="shared" si="0"/>
        <v>1.2915362167178158E-3</v>
      </c>
    </row>
    <row r="7" spans="1:6">
      <c r="A7" s="162" t="s">
        <v>152</v>
      </c>
      <c r="B7" s="131" t="s">
        <v>14</v>
      </c>
      <c r="C7" s="132">
        <v>8116</v>
      </c>
      <c r="D7" s="116">
        <v>69631</v>
      </c>
      <c r="E7" s="132">
        <v>67754049</v>
      </c>
      <c r="F7" s="149">
        <f t="shared" si="0"/>
        <v>1.0277024181979146E-3</v>
      </c>
    </row>
    <row r="8" spans="1:6">
      <c r="A8" s="162" t="s">
        <v>155</v>
      </c>
      <c r="B8" s="131" t="s">
        <v>28</v>
      </c>
      <c r="C8" s="132">
        <v>37195</v>
      </c>
      <c r="D8" s="116">
        <v>289200</v>
      </c>
      <c r="E8" s="132">
        <v>260388031</v>
      </c>
      <c r="F8" s="149">
        <f t="shared" si="0"/>
        <v>1.1106501281543161E-3</v>
      </c>
    </row>
    <row r="9" spans="1:6" s="131" customFormat="1">
      <c r="A9" s="162" t="s">
        <v>196</v>
      </c>
      <c r="B9" s="131" t="s">
        <v>55</v>
      </c>
      <c r="C9" s="132">
        <v>14508</v>
      </c>
      <c r="D9" s="116">
        <v>70477</v>
      </c>
      <c r="E9" s="132">
        <v>78569641</v>
      </c>
      <c r="F9" s="149">
        <f t="shared" si="0"/>
        <v>8.9700040757472723E-4</v>
      </c>
    </row>
    <row r="10" spans="1:6" s="95" customFormat="1">
      <c r="A10" s="163" t="s">
        <v>162</v>
      </c>
      <c r="B10" s="133" t="s">
        <v>16</v>
      </c>
      <c r="C10" s="134">
        <v>10367</v>
      </c>
      <c r="D10" s="118">
        <v>68500</v>
      </c>
      <c r="E10" s="134">
        <v>73666014</v>
      </c>
      <c r="F10" s="157">
        <f t="shared" si="0"/>
        <v>9.2987249181148855E-4</v>
      </c>
    </row>
    <row r="11" spans="1:6" s="131" customFormat="1">
      <c r="A11" s="162" t="s">
        <v>200</v>
      </c>
      <c r="B11" s="131" t="s">
        <v>55</v>
      </c>
      <c r="C11" s="132">
        <v>18826</v>
      </c>
      <c r="D11" s="116">
        <v>69000</v>
      </c>
      <c r="E11" s="132">
        <v>85472705</v>
      </c>
      <c r="F11" s="149">
        <f>(D11/E12)</f>
        <v>3.2840744847702403E-4</v>
      </c>
    </row>
    <row r="12" spans="1:6" s="95" customFormat="1">
      <c r="A12" s="105" t="s">
        <v>343</v>
      </c>
      <c r="B12" s="95" t="s">
        <v>61</v>
      </c>
      <c r="C12" s="98">
        <v>9090</v>
      </c>
      <c r="D12" s="23">
        <v>44000</v>
      </c>
      <c r="E12" s="98">
        <v>210104857</v>
      </c>
      <c r="F12" s="100">
        <f t="shared" ref="F12:F22" si="1">(D12/E12)</f>
        <v>2.0941924250708778E-4</v>
      </c>
    </row>
    <row r="13" spans="1:6" s="95" customFormat="1">
      <c r="A13" s="105" t="s">
        <v>231</v>
      </c>
      <c r="B13" s="96" t="s">
        <v>17</v>
      </c>
      <c r="C13" s="98">
        <v>10848</v>
      </c>
      <c r="D13" s="23">
        <v>50039</v>
      </c>
      <c r="E13" s="98">
        <v>66499450</v>
      </c>
      <c r="F13" s="100">
        <f t="shared" si="1"/>
        <v>7.5247238886938159E-4</v>
      </c>
    </row>
    <row r="14" spans="1:6" s="131" customFormat="1">
      <c r="A14" s="163" t="s">
        <v>202</v>
      </c>
      <c r="B14" s="133" t="s">
        <v>32</v>
      </c>
      <c r="C14" s="134">
        <v>17378</v>
      </c>
      <c r="D14" s="118">
        <v>100000</v>
      </c>
      <c r="E14" s="134">
        <v>148099922</v>
      </c>
      <c r="F14" s="157">
        <f t="shared" si="1"/>
        <v>6.7521980193885583E-4</v>
      </c>
    </row>
    <row r="15" spans="1:6" s="131" customFormat="1">
      <c r="A15" s="162" t="s">
        <v>344</v>
      </c>
      <c r="B15" s="131" t="s">
        <v>61</v>
      </c>
      <c r="C15" s="132">
        <v>20860</v>
      </c>
      <c r="D15" s="116">
        <v>62324</v>
      </c>
      <c r="E15" s="132">
        <v>139243503</v>
      </c>
      <c r="F15" s="149">
        <f t="shared" si="1"/>
        <v>4.4759000353503028E-4</v>
      </c>
    </row>
    <row r="16" spans="1:6" s="131" customFormat="1">
      <c r="A16" s="105" t="s">
        <v>160</v>
      </c>
      <c r="B16" s="95" t="s">
        <v>29</v>
      </c>
      <c r="C16" s="98">
        <v>27272</v>
      </c>
      <c r="D16" s="23">
        <v>190500</v>
      </c>
      <c r="E16" s="98">
        <v>177700726</v>
      </c>
      <c r="F16" s="100">
        <f t="shared" si="1"/>
        <v>1.0720271339803079E-3</v>
      </c>
    </row>
    <row r="17" spans="1:6" s="95" customFormat="1">
      <c r="A17" s="105" t="s">
        <v>188</v>
      </c>
      <c r="B17" s="95" t="s">
        <v>31</v>
      </c>
      <c r="C17" s="98">
        <v>29331</v>
      </c>
      <c r="D17" s="23">
        <v>91100</v>
      </c>
      <c r="E17" s="98">
        <v>195169364</v>
      </c>
      <c r="F17" s="100">
        <f t="shared" si="1"/>
        <v>4.6677407833331877E-4</v>
      </c>
    </row>
    <row r="18" spans="1:6" s="131" customFormat="1">
      <c r="A18" s="163" t="s">
        <v>314</v>
      </c>
      <c r="B18" s="133" t="s">
        <v>59</v>
      </c>
      <c r="C18" s="134">
        <v>20526</v>
      </c>
      <c r="D18" s="118">
        <v>83400</v>
      </c>
      <c r="E18" s="134">
        <v>196672310</v>
      </c>
      <c r="F18" s="157">
        <f t="shared" si="1"/>
        <v>4.2405562836985035E-4</v>
      </c>
    </row>
    <row r="19" spans="1:6" s="131" customFormat="1">
      <c r="A19" s="162" t="s">
        <v>211</v>
      </c>
      <c r="B19" s="131" t="s">
        <v>69</v>
      </c>
      <c r="C19" s="132">
        <v>154748</v>
      </c>
      <c r="D19" s="116">
        <v>1282000</v>
      </c>
      <c r="E19" s="132">
        <v>1505275665</v>
      </c>
      <c r="F19" s="149">
        <f t="shared" si="1"/>
        <v>8.5167124521341416E-4</v>
      </c>
    </row>
    <row r="20" spans="1:6" s="131" customFormat="1">
      <c r="A20" s="162" t="s">
        <v>340</v>
      </c>
      <c r="B20" s="150" t="s">
        <v>60</v>
      </c>
      <c r="C20" s="132">
        <v>79425</v>
      </c>
      <c r="D20" s="116">
        <v>746733</v>
      </c>
      <c r="E20" s="132">
        <v>575098680</v>
      </c>
      <c r="F20" s="149">
        <f t="shared" si="1"/>
        <v>1.2984432515129403E-3</v>
      </c>
    </row>
    <row r="21" spans="1:6" s="95" customFormat="1">
      <c r="A21" s="104" t="s">
        <v>264</v>
      </c>
      <c r="B21" s="95" t="s">
        <v>47</v>
      </c>
      <c r="C21" s="98">
        <v>8316</v>
      </c>
      <c r="D21" s="23">
        <v>56000</v>
      </c>
      <c r="E21" s="98">
        <v>152790353</v>
      </c>
      <c r="F21" s="100">
        <f t="shared" si="1"/>
        <v>3.6651528647230756E-4</v>
      </c>
    </row>
    <row r="22" spans="1:6" s="95" customFormat="1">
      <c r="A22" s="163" t="s">
        <v>246</v>
      </c>
      <c r="B22" s="133" t="s">
        <v>72</v>
      </c>
      <c r="C22" s="134">
        <v>22406</v>
      </c>
      <c r="D22" s="118">
        <v>109282</v>
      </c>
      <c r="E22" s="134">
        <v>152790353</v>
      </c>
      <c r="F22" s="157">
        <f t="shared" si="1"/>
        <v>7.1524149171904854E-4</v>
      </c>
    </row>
    <row r="23" spans="1:6" s="131" customFormat="1">
      <c r="A23" s="162" t="s">
        <v>316</v>
      </c>
      <c r="B23" s="131" t="s">
        <v>59</v>
      </c>
      <c r="C23" s="132">
        <v>13818</v>
      </c>
      <c r="D23" s="116">
        <v>65000</v>
      </c>
      <c r="E23" s="132">
        <v>139215187</v>
      </c>
      <c r="F23" s="149">
        <f>(D23/E24)</f>
        <v>3.879190848771553E-4</v>
      </c>
    </row>
    <row r="24" spans="1:6" s="131" customFormat="1">
      <c r="A24" s="162" t="s">
        <v>210</v>
      </c>
      <c r="B24" s="131" t="s">
        <v>33</v>
      </c>
      <c r="C24" s="132">
        <v>22995</v>
      </c>
      <c r="D24" s="116">
        <v>85000</v>
      </c>
      <c r="E24" s="132">
        <v>167560717</v>
      </c>
      <c r="F24" s="149">
        <f t="shared" ref="F24:F60" si="2">(D24/E24)</f>
        <v>5.0727880330089542E-4</v>
      </c>
    </row>
    <row r="25" spans="1:6" s="131" customFormat="1">
      <c r="A25" s="162" t="s">
        <v>228</v>
      </c>
      <c r="B25" s="131" t="s">
        <v>45</v>
      </c>
      <c r="C25" s="132">
        <v>40140</v>
      </c>
      <c r="D25" s="116">
        <v>1044968</v>
      </c>
      <c r="E25" s="132">
        <v>515867591</v>
      </c>
      <c r="F25" s="149">
        <f t="shared" si="2"/>
        <v>2.0256515784880932E-3</v>
      </c>
    </row>
    <row r="26" spans="1:6" s="95" customFormat="1">
      <c r="A26" s="165" t="s">
        <v>233</v>
      </c>
      <c r="B26" s="161" t="s">
        <v>92</v>
      </c>
      <c r="C26" s="134">
        <v>178460</v>
      </c>
      <c r="D26" s="159">
        <v>0</v>
      </c>
      <c r="E26" s="134">
        <v>1968139545</v>
      </c>
      <c r="F26" s="157">
        <f t="shared" si="2"/>
        <v>0</v>
      </c>
    </row>
    <row r="27" spans="1:6" s="131" customFormat="1">
      <c r="A27" s="105" t="s">
        <v>233</v>
      </c>
      <c r="B27" s="95" t="s">
        <v>70</v>
      </c>
      <c r="C27" s="98">
        <v>178460</v>
      </c>
      <c r="D27" s="23">
        <v>908250</v>
      </c>
      <c r="E27" s="98">
        <v>1968139545</v>
      </c>
      <c r="F27" s="100">
        <f t="shared" si="2"/>
        <v>4.6147642442700878E-4</v>
      </c>
    </row>
    <row r="28" spans="1:6" s="95" customFormat="1">
      <c r="A28" s="105" t="s">
        <v>247</v>
      </c>
      <c r="B28" s="95" t="s">
        <v>71</v>
      </c>
      <c r="C28" s="98">
        <v>247650</v>
      </c>
      <c r="D28" s="23">
        <v>1558159</v>
      </c>
      <c r="E28" s="98">
        <v>1825286874</v>
      </c>
      <c r="F28" s="100">
        <f t="shared" si="2"/>
        <v>8.5365156688241219E-4</v>
      </c>
    </row>
    <row r="29" spans="1:6" s="131" customFormat="1">
      <c r="A29" s="166" t="s">
        <v>276</v>
      </c>
      <c r="B29" s="131" t="s">
        <v>65</v>
      </c>
      <c r="C29" s="132">
        <v>20595</v>
      </c>
      <c r="D29" s="116">
        <v>127634</v>
      </c>
      <c r="E29" s="132">
        <v>113106090</v>
      </c>
      <c r="F29" s="149">
        <f t="shared" si="2"/>
        <v>1.1284449847041836E-3</v>
      </c>
    </row>
    <row r="30" spans="1:6" s="95" customFormat="1">
      <c r="A30" s="163" t="s">
        <v>238</v>
      </c>
      <c r="B30" s="133" t="s">
        <v>19</v>
      </c>
      <c r="C30" s="134">
        <v>10089</v>
      </c>
      <c r="D30" s="118">
        <v>42500</v>
      </c>
      <c r="E30" s="134">
        <v>67845517</v>
      </c>
      <c r="F30" s="157">
        <f t="shared" si="2"/>
        <v>6.2642311355664074E-4</v>
      </c>
    </row>
    <row r="31" spans="1:6" s="131" customFormat="1">
      <c r="A31" s="164" t="s">
        <v>259</v>
      </c>
      <c r="B31" s="131" t="s">
        <v>63</v>
      </c>
      <c r="C31" s="132">
        <v>23175</v>
      </c>
      <c r="D31" s="116">
        <v>87500</v>
      </c>
      <c r="E31" s="132">
        <v>110859690</v>
      </c>
      <c r="F31" s="149">
        <f t="shared" si="2"/>
        <v>7.8928598844178624E-4</v>
      </c>
    </row>
    <row r="32" spans="1:6" s="131" customFormat="1">
      <c r="A32" s="105" t="s">
        <v>241</v>
      </c>
      <c r="B32" s="95" t="s">
        <v>72</v>
      </c>
      <c r="C32" s="98">
        <v>130694</v>
      </c>
      <c r="D32" s="23">
        <v>2533012</v>
      </c>
      <c r="E32" s="98">
        <v>1553518406</v>
      </c>
      <c r="F32" s="100">
        <f t="shared" si="2"/>
        <v>1.630500153855274E-3</v>
      </c>
    </row>
    <row r="33" spans="1:6" s="131" customFormat="1">
      <c r="A33" s="162" t="s">
        <v>207</v>
      </c>
      <c r="B33" s="131" t="s">
        <v>32</v>
      </c>
      <c r="C33" s="132">
        <v>18253</v>
      </c>
      <c r="D33" s="116">
        <v>119167</v>
      </c>
      <c r="E33" s="132">
        <v>153884978</v>
      </c>
      <c r="F33" s="149">
        <f t="shared" si="2"/>
        <v>7.7439007724327711E-4</v>
      </c>
    </row>
    <row r="34" spans="1:6" s="131" customFormat="1">
      <c r="A34" s="163" t="s">
        <v>193</v>
      </c>
      <c r="B34" s="133" t="s">
        <v>31</v>
      </c>
      <c r="C34" s="134">
        <v>8872</v>
      </c>
      <c r="D34" s="159">
        <v>40157</v>
      </c>
      <c r="E34" s="134">
        <v>43584241</v>
      </c>
      <c r="F34" s="157">
        <f t="shared" si="2"/>
        <v>9.2136513286992887E-4</v>
      </c>
    </row>
    <row r="35" spans="1:6" s="131" customFormat="1">
      <c r="A35" s="105" t="s">
        <v>324</v>
      </c>
      <c r="B35" s="95" t="s">
        <v>38</v>
      </c>
      <c r="C35" s="98">
        <v>12653</v>
      </c>
      <c r="D35" s="23">
        <v>95500</v>
      </c>
      <c r="E35" s="98">
        <v>90784835</v>
      </c>
      <c r="F35" s="100">
        <f t="shared" si="2"/>
        <v>1.0519378043700801E-3</v>
      </c>
    </row>
    <row r="36" spans="1:6" s="95" customFormat="1">
      <c r="A36" s="162" t="s">
        <v>255</v>
      </c>
      <c r="B36" s="131" t="s">
        <v>56</v>
      </c>
      <c r="C36" s="132">
        <v>67198</v>
      </c>
      <c r="D36" s="116">
        <v>325000</v>
      </c>
      <c r="E36" s="132">
        <v>450540588</v>
      </c>
      <c r="F36" s="149">
        <f t="shared" si="2"/>
        <v>7.2135565286739493E-4</v>
      </c>
    </row>
    <row r="37" spans="1:6" s="95" customFormat="1">
      <c r="A37" s="104" t="s">
        <v>248</v>
      </c>
      <c r="B37" s="95" t="s">
        <v>35</v>
      </c>
      <c r="C37" s="98">
        <v>9967</v>
      </c>
      <c r="D37" s="23">
        <v>37334</v>
      </c>
      <c r="E37" s="98">
        <v>47191368</v>
      </c>
      <c r="F37" s="100">
        <f t="shared" si="2"/>
        <v>7.9111925723365339E-4</v>
      </c>
    </row>
    <row r="38" spans="1:6" s="131" customFormat="1">
      <c r="A38" s="163" t="s">
        <v>216</v>
      </c>
      <c r="B38" s="133" t="s">
        <v>69</v>
      </c>
      <c r="C38" s="134">
        <v>43922</v>
      </c>
      <c r="D38" s="118">
        <v>374134</v>
      </c>
      <c r="E38" s="134">
        <v>459526038</v>
      </c>
      <c r="F38" s="157">
        <f t="shared" si="2"/>
        <v>8.1417366821768655E-4</v>
      </c>
    </row>
    <row r="39" spans="1:6" s="131" customFormat="1">
      <c r="A39" s="164" t="s">
        <v>254</v>
      </c>
      <c r="B39" s="131" t="s">
        <v>46</v>
      </c>
      <c r="C39" s="132">
        <v>49121</v>
      </c>
      <c r="D39" s="116">
        <v>555687</v>
      </c>
      <c r="E39" s="132">
        <v>476811146</v>
      </c>
      <c r="F39" s="149">
        <f t="shared" si="2"/>
        <v>1.1654236790848845E-3</v>
      </c>
    </row>
    <row r="40" spans="1:6" s="95" customFormat="1">
      <c r="A40" s="104" t="s">
        <v>361</v>
      </c>
      <c r="B40" s="95" t="s">
        <v>57</v>
      </c>
      <c r="C40" s="98">
        <v>78180</v>
      </c>
      <c r="D40" s="23">
        <v>917052</v>
      </c>
      <c r="E40" s="98">
        <v>593782058</v>
      </c>
      <c r="F40" s="100">
        <f t="shared" si="2"/>
        <v>1.5444252443208718E-3</v>
      </c>
    </row>
    <row r="41" spans="1:6" s="131" customFormat="1">
      <c r="A41" s="104" t="s">
        <v>263</v>
      </c>
      <c r="B41" s="95" t="s">
        <v>47</v>
      </c>
      <c r="C41" s="98">
        <v>13370</v>
      </c>
      <c r="D41" s="23">
        <v>130000</v>
      </c>
      <c r="E41" s="98">
        <v>129676470</v>
      </c>
      <c r="F41" s="100">
        <f t="shared" si="2"/>
        <v>1.0024949013494892E-3</v>
      </c>
    </row>
    <row r="42" spans="1:6" s="95" customFormat="1">
      <c r="A42" s="163" t="s">
        <v>283</v>
      </c>
      <c r="B42" s="133" t="s">
        <v>65</v>
      </c>
      <c r="C42" s="134">
        <v>22844</v>
      </c>
      <c r="D42" s="118">
        <v>161000</v>
      </c>
      <c r="E42" s="134">
        <v>116223586</v>
      </c>
      <c r="F42" s="157">
        <f t="shared" si="2"/>
        <v>1.3852609916888987E-3</v>
      </c>
    </row>
    <row r="43" spans="1:6" s="131" customFormat="1">
      <c r="A43" s="105" t="s">
        <v>201</v>
      </c>
      <c r="B43" s="95" t="s">
        <v>55</v>
      </c>
      <c r="C43" s="98">
        <v>81139</v>
      </c>
      <c r="D43" s="23">
        <v>550</v>
      </c>
      <c r="E43" s="98">
        <v>758285061</v>
      </c>
      <c r="F43" s="100">
        <f t="shared" si="2"/>
        <v>7.2532089617416316E-7</v>
      </c>
    </row>
    <row r="44" spans="1:6" s="131" customFormat="1">
      <c r="A44" s="162" t="s">
        <v>201</v>
      </c>
      <c r="B44" s="131" t="s">
        <v>61</v>
      </c>
      <c r="C44" s="132">
        <v>81139</v>
      </c>
      <c r="D44" s="116">
        <v>2666</v>
      </c>
      <c r="E44" s="132">
        <v>758285061</v>
      </c>
      <c r="F44" s="149">
        <f t="shared" si="2"/>
        <v>3.5158281985460346E-6</v>
      </c>
    </row>
    <row r="45" spans="1:6" s="95" customFormat="1">
      <c r="A45" s="162" t="s">
        <v>201</v>
      </c>
      <c r="B45" s="131" t="s">
        <v>66</v>
      </c>
      <c r="C45" s="132">
        <v>81139</v>
      </c>
      <c r="D45" s="116">
        <v>20150</v>
      </c>
      <c r="E45" s="132">
        <v>758285061</v>
      </c>
      <c r="F45" s="149">
        <f t="shared" si="2"/>
        <v>2.6573120105289796E-5</v>
      </c>
    </row>
    <row r="46" spans="1:6" s="95" customFormat="1">
      <c r="A46" s="165" t="s">
        <v>201</v>
      </c>
      <c r="B46" s="133" t="s">
        <v>63</v>
      </c>
      <c r="C46" s="134">
        <v>81139</v>
      </c>
      <c r="D46" s="118">
        <v>406810</v>
      </c>
      <c r="E46" s="134">
        <v>758285061</v>
      </c>
      <c r="F46" s="157">
        <f t="shared" si="2"/>
        <v>5.3648689776838424E-4</v>
      </c>
    </row>
    <row r="47" spans="1:6" s="131" customFormat="1">
      <c r="A47" s="105" t="s">
        <v>226</v>
      </c>
      <c r="B47" s="95" t="s">
        <v>34</v>
      </c>
      <c r="C47" s="98">
        <v>35185</v>
      </c>
      <c r="D47" s="23">
        <v>171935</v>
      </c>
      <c r="E47" s="98">
        <v>218667736</v>
      </c>
      <c r="F47" s="100">
        <f t="shared" si="2"/>
        <v>7.8628426463426681E-4</v>
      </c>
    </row>
    <row r="48" spans="1:6" s="95" customFormat="1">
      <c r="A48" s="104" t="s">
        <v>261</v>
      </c>
      <c r="B48" s="95" t="s">
        <v>47</v>
      </c>
      <c r="C48" s="98">
        <v>34931</v>
      </c>
      <c r="D48" s="23">
        <v>201372</v>
      </c>
      <c r="E48" s="98">
        <v>245908408</v>
      </c>
      <c r="F48" s="100">
        <f t="shared" si="2"/>
        <v>8.1889025933590688E-4</v>
      </c>
    </row>
    <row r="49" spans="1:6" s="95" customFormat="1">
      <c r="A49" s="162" t="s">
        <v>186</v>
      </c>
      <c r="B49" s="131" t="s">
        <v>44</v>
      </c>
      <c r="C49" s="132">
        <v>59284</v>
      </c>
      <c r="D49" s="116">
        <v>326489</v>
      </c>
      <c r="E49" s="132">
        <v>245908408</v>
      </c>
      <c r="F49" s="149">
        <f t="shared" si="2"/>
        <v>1.3276853876423777E-3</v>
      </c>
    </row>
    <row r="50" spans="1:6" s="131" customFormat="1">
      <c r="A50" s="163" t="s">
        <v>267</v>
      </c>
      <c r="B50" s="133" t="s">
        <v>64</v>
      </c>
      <c r="C50" s="134">
        <v>91369</v>
      </c>
      <c r="D50" s="118">
        <v>1181729</v>
      </c>
      <c r="E50" s="134">
        <v>1236102206</v>
      </c>
      <c r="F50" s="157">
        <f t="shared" si="2"/>
        <v>9.5601237038808425E-4</v>
      </c>
    </row>
    <row r="51" spans="1:6" s="131" customFormat="1">
      <c r="A51" s="105" t="s">
        <v>322</v>
      </c>
      <c r="B51" s="95" t="s">
        <v>38</v>
      </c>
      <c r="C51" s="98">
        <v>25830</v>
      </c>
      <c r="D51" s="23">
        <v>181500</v>
      </c>
      <c r="E51" s="98">
        <v>143852427</v>
      </c>
      <c r="F51" s="100">
        <f t="shared" si="2"/>
        <v>1.2617096825206849E-3</v>
      </c>
    </row>
    <row r="52" spans="1:6" s="131" customFormat="1">
      <c r="A52" s="164" t="s">
        <v>271</v>
      </c>
      <c r="B52" s="131" t="s">
        <v>36</v>
      </c>
      <c r="C52" s="132">
        <v>37102</v>
      </c>
      <c r="D52" s="116">
        <v>145000</v>
      </c>
      <c r="E52" s="132">
        <v>263893277</v>
      </c>
      <c r="F52" s="149">
        <f t="shared" si="2"/>
        <v>5.4946454736700247E-4</v>
      </c>
    </row>
    <row r="53" spans="1:6" s="131" customFormat="1">
      <c r="A53" s="162" t="s">
        <v>345</v>
      </c>
      <c r="B53" s="131" t="s">
        <v>61</v>
      </c>
      <c r="C53" s="132">
        <v>37250</v>
      </c>
      <c r="D53" s="116">
        <v>90000</v>
      </c>
      <c r="E53" s="132">
        <v>262892346</v>
      </c>
      <c r="F53" s="149">
        <f t="shared" si="2"/>
        <v>3.4234545573266707E-4</v>
      </c>
    </row>
    <row r="54" spans="1:6" s="95" customFormat="1">
      <c r="A54" s="163" t="s">
        <v>286</v>
      </c>
      <c r="B54" s="133" t="s">
        <v>65</v>
      </c>
      <c r="C54" s="134">
        <v>11266</v>
      </c>
      <c r="D54" s="118">
        <v>119017</v>
      </c>
      <c r="E54" s="134">
        <v>58266499</v>
      </c>
      <c r="F54" s="157">
        <f t="shared" si="2"/>
        <v>2.0426317359483019E-3</v>
      </c>
    </row>
    <row r="55" spans="1:6" s="131" customFormat="1">
      <c r="A55" s="164" t="s">
        <v>295</v>
      </c>
      <c r="B55" s="131" t="s">
        <v>37</v>
      </c>
      <c r="C55" s="132">
        <v>30530</v>
      </c>
      <c r="D55" s="116">
        <v>230000</v>
      </c>
      <c r="E55" s="132">
        <v>161183675</v>
      </c>
      <c r="F55" s="149">
        <f t="shared" si="2"/>
        <v>1.4269435164572344E-3</v>
      </c>
    </row>
    <row r="56" spans="1:6" s="95" customFormat="1">
      <c r="A56" s="104" t="s">
        <v>251</v>
      </c>
      <c r="B56" s="95" t="s">
        <v>35</v>
      </c>
      <c r="C56" s="98">
        <v>22355</v>
      </c>
      <c r="D56" s="23">
        <v>70000</v>
      </c>
      <c r="E56" s="98">
        <v>108637105</v>
      </c>
      <c r="F56" s="100">
        <f t="shared" si="2"/>
        <v>6.4434706723821475E-4</v>
      </c>
    </row>
    <row r="57" spans="1:6" s="95" customFormat="1">
      <c r="A57" s="105" t="s">
        <v>301</v>
      </c>
      <c r="B57" s="95" t="s">
        <v>21</v>
      </c>
      <c r="C57" s="98">
        <v>11828</v>
      </c>
      <c r="D57" s="23">
        <v>56544</v>
      </c>
      <c r="E57" s="98">
        <v>60730097</v>
      </c>
      <c r="F57" s="100">
        <f t="shared" si="2"/>
        <v>9.3107047070911154E-4</v>
      </c>
    </row>
    <row r="58" spans="1:6" s="131" customFormat="1">
      <c r="A58" s="163" t="s">
        <v>326</v>
      </c>
      <c r="B58" s="133" t="s">
        <v>51</v>
      </c>
      <c r="C58" s="134">
        <v>43944</v>
      </c>
      <c r="D58" s="118">
        <v>159999</v>
      </c>
      <c r="E58" s="134">
        <v>305445864</v>
      </c>
      <c r="F58" s="157">
        <f t="shared" si="2"/>
        <v>5.2382113774505066E-4</v>
      </c>
    </row>
    <row r="59" spans="1:6" s="131" customFormat="1">
      <c r="A59" s="105" t="s">
        <v>218</v>
      </c>
      <c r="B59" s="95" t="s">
        <v>69</v>
      </c>
      <c r="C59" s="98">
        <v>35660</v>
      </c>
      <c r="D59" s="23">
        <v>304020</v>
      </c>
      <c r="E59" s="98">
        <v>267471144</v>
      </c>
      <c r="F59" s="100">
        <f t="shared" si="2"/>
        <v>1.136645977780691E-3</v>
      </c>
    </row>
    <row r="60" spans="1:6" s="131" customFormat="1">
      <c r="A60" s="162" t="s">
        <v>362</v>
      </c>
      <c r="B60" s="131" t="s">
        <v>50</v>
      </c>
      <c r="C60" s="132">
        <v>57466</v>
      </c>
      <c r="D60" s="116">
        <v>274600</v>
      </c>
      <c r="E60" s="132">
        <v>378970964</v>
      </c>
      <c r="F60" s="149">
        <f t="shared" si="2"/>
        <v>7.245937712526177E-4</v>
      </c>
    </row>
    <row r="61" spans="1:6" s="95" customFormat="1">
      <c r="A61" s="105" t="s">
        <v>312</v>
      </c>
      <c r="B61" s="95" t="s">
        <v>59</v>
      </c>
      <c r="C61" s="98">
        <v>12235</v>
      </c>
      <c r="D61" s="23">
        <v>77000</v>
      </c>
      <c r="E61" s="98">
        <v>103324964</v>
      </c>
      <c r="F61" s="100">
        <f>(D61/E62)</f>
        <v>2.7275146710268927E-4</v>
      </c>
    </row>
    <row r="62" spans="1:6" s="95" customFormat="1">
      <c r="A62" s="163" t="s">
        <v>306</v>
      </c>
      <c r="B62" s="133" t="s">
        <v>58</v>
      </c>
      <c r="C62" s="134">
        <v>39961</v>
      </c>
      <c r="D62" s="118">
        <v>330487</v>
      </c>
      <c r="E62" s="134">
        <v>282308289</v>
      </c>
      <c r="F62" s="157">
        <f t="shared" ref="F62:F87" si="3">(D62/E62)</f>
        <v>1.1706599234852788E-3</v>
      </c>
    </row>
    <row r="63" spans="1:6" s="131" customFormat="1">
      <c r="A63" s="162" t="s">
        <v>195</v>
      </c>
      <c r="B63" s="131" t="s">
        <v>55</v>
      </c>
      <c r="C63" s="132">
        <v>29004</v>
      </c>
      <c r="D63" s="116">
        <v>174481</v>
      </c>
      <c r="E63" s="132">
        <v>157943465</v>
      </c>
      <c r="F63" s="149">
        <f t="shared" si="3"/>
        <v>1.1047054083560849E-3</v>
      </c>
    </row>
    <row r="64" spans="1:6" s="95" customFormat="1">
      <c r="A64" s="105" t="s">
        <v>298</v>
      </c>
      <c r="B64" s="95" t="s">
        <v>66</v>
      </c>
      <c r="C64" s="98">
        <v>25707</v>
      </c>
      <c r="D64" s="23">
        <v>93000</v>
      </c>
      <c r="E64" s="98">
        <v>123267500</v>
      </c>
      <c r="F64" s="100">
        <f t="shared" si="3"/>
        <v>7.5445677084389645E-4</v>
      </c>
    </row>
    <row r="65" spans="1:6" s="131" customFormat="1">
      <c r="A65" s="162" t="s">
        <v>206</v>
      </c>
      <c r="B65" s="131" t="s">
        <v>20</v>
      </c>
      <c r="C65" s="132">
        <v>8724</v>
      </c>
      <c r="D65" s="116">
        <v>37000</v>
      </c>
      <c r="E65" s="132">
        <v>46690240</v>
      </c>
      <c r="F65" s="149">
        <f t="shared" si="3"/>
        <v>7.9245683894535565E-4</v>
      </c>
    </row>
    <row r="66" spans="1:6" s="131" customFormat="1">
      <c r="A66" s="163" t="s">
        <v>167</v>
      </c>
      <c r="B66" s="161" t="s">
        <v>166</v>
      </c>
      <c r="C66" s="134">
        <v>140901</v>
      </c>
      <c r="D66" s="118">
        <v>1512698</v>
      </c>
      <c r="E66" s="134">
        <v>1372556936</v>
      </c>
      <c r="F66" s="157">
        <f t="shared" si="3"/>
        <v>1.1021021863095958E-3</v>
      </c>
    </row>
    <row r="67" spans="1:6" s="131" customFormat="1">
      <c r="A67" s="162" t="s">
        <v>174</v>
      </c>
      <c r="B67" s="150" t="s">
        <v>166</v>
      </c>
      <c r="C67" s="132">
        <v>28850</v>
      </c>
      <c r="D67" s="116">
        <v>173374</v>
      </c>
      <c r="E67" s="132">
        <v>141656458</v>
      </c>
      <c r="F67" s="149">
        <f t="shared" si="3"/>
        <v>1.2239046665983983E-3</v>
      </c>
    </row>
    <row r="68" spans="1:6" s="95" customFormat="1">
      <c r="A68" s="105" t="s">
        <v>319</v>
      </c>
      <c r="B68" s="95" t="s">
        <v>23</v>
      </c>
      <c r="C68" s="98">
        <v>5556</v>
      </c>
      <c r="D68" s="23">
        <v>39918</v>
      </c>
      <c r="E68" s="98">
        <v>39571835</v>
      </c>
      <c r="F68" s="100">
        <f t="shared" si="3"/>
        <v>1.0087477621394106E-3</v>
      </c>
    </row>
    <row r="69" spans="1:6" s="95" customFormat="1">
      <c r="A69" s="162" t="s">
        <v>178</v>
      </c>
      <c r="B69" s="150" t="s">
        <v>166</v>
      </c>
      <c r="C69" s="132">
        <v>28034</v>
      </c>
      <c r="D69" s="116">
        <v>140831</v>
      </c>
      <c r="E69" s="132">
        <v>185655051</v>
      </c>
      <c r="F69" s="149">
        <f t="shared" si="3"/>
        <v>7.5856271747758695E-4</v>
      </c>
    </row>
    <row r="70" spans="1:6" s="95" customFormat="1">
      <c r="A70" s="163" t="s">
        <v>181</v>
      </c>
      <c r="B70" s="161" t="s">
        <v>166</v>
      </c>
      <c r="C70" s="134">
        <v>15809</v>
      </c>
      <c r="D70" s="118">
        <v>128299</v>
      </c>
      <c r="E70" s="134">
        <v>92905467</v>
      </c>
      <c r="F70" s="157">
        <f t="shared" si="3"/>
        <v>1.38096286626491E-3</v>
      </c>
    </row>
    <row r="71" spans="1:6" s="131" customFormat="1">
      <c r="A71" s="162" t="s">
        <v>317</v>
      </c>
      <c r="B71" s="131" t="s">
        <v>59</v>
      </c>
      <c r="C71" s="132">
        <v>16025</v>
      </c>
      <c r="D71" s="116">
        <v>59700</v>
      </c>
      <c r="E71" s="132">
        <v>105437383</v>
      </c>
      <c r="F71" s="149">
        <f t="shared" si="3"/>
        <v>5.6621283933042988E-4</v>
      </c>
    </row>
    <row r="72" spans="1:6" s="95" customFormat="1">
      <c r="A72" s="105" t="s">
        <v>330</v>
      </c>
      <c r="B72" s="95" t="s">
        <v>39</v>
      </c>
      <c r="C72" s="98">
        <v>30697</v>
      </c>
      <c r="D72" s="23">
        <v>297743</v>
      </c>
      <c r="E72" s="98">
        <v>156846294</v>
      </c>
      <c r="F72" s="100">
        <f t="shared" si="3"/>
        <v>1.8983107117596287E-3</v>
      </c>
    </row>
    <row r="73" spans="1:6" s="95" customFormat="1">
      <c r="A73" s="105" t="s">
        <v>336</v>
      </c>
      <c r="B73" s="95" t="s">
        <v>25</v>
      </c>
      <c r="C73" s="98">
        <v>13027</v>
      </c>
      <c r="D73" s="23">
        <v>70000</v>
      </c>
      <c r="E73" s="98">
        <v>109402016</v>
      </c>
      <c r="F73" s="100">
        <f t="shared" si="3"/>
        <v>6.3984195684291592E-4</v>
      </c>
    </row>
    <row r="74" spans="1:6" s="131" customFormat="1">
      <c r="A74" s="163" t="s">
        <v>222</v>
      </c>
      <c r="B74" s="133" t="s">
        <v>69</v>
      </c>
      <c r="C74" s="134">
        <v>27176</v>
      </c>
      <c r="D74" s="118">
        <v>165852</v>
      </c>
      <c r="E74" s="134">
        <v>162439394</v>
      </c>
      <c r="F74" s="157">
        <f t="shared" si="3"/>
        <v>1.0210084876332401E-3</v>
      </c>
    </row>
    <row r="75" spans="1:6" s="131" customFormat="1">
      <c r="A75" s="162" t="s">
        <v>300</v>
      </c>
      <c r="B75" s="131" t="s">
        <v>66</v>
      </c>
      <c r="C75" s="132">
        <v>21210</v>
      </c>
      <c r="D75" s="116">
        <v>126500</v>
      </c>
      <c r="E75" s="132">
        <v>107139546</v>
      </c>
      <c r="F75" s="149">
        <f t="shared" si="3"/>
        <v>1.1807031551169724E-3</v>
      </c>
    </row>
    <row r="76" spans="1:6" s="95" customFormat="1">
      <c r="A76" s="105" t="s">
        <v>299</v>
      </c>
      <c r="B76" s="95" t="s">
        <v>66</v>
      </c>
      <c r="C76" s="98">
        <v>18947</v>
      </c>
      <c r="D76" s="23">
        <v>100000</v>
      </c>
      <c r="E76" s="98">
        <v>149492238</v>
      </c>
      <c r="F76" s="100">
        <f t="shared" si="3"/>
        <v>6.6893105179146488E-4</v>
      </c>
    </row>
    <row r="77" spans="1:6" s="95" customFormat="1">
      <c r="A77" s="105" t="s">
        <v>225</v>
      </c>
      <c r="B77" s="95" t="s">
        <v>69</v>
      </c>
      <c r="C77" s="98">
        <v>10448</v>
      </c>
      <c r="D77" s="23">
        <v>294720</v>
      </c>
      <c r="E77" s="98">
        <v>254765814</v>
      </c>
      <c r="F77" s="100">
        <f t="shared" si="3"/>
        <v>1.1568271086795027E-3</v>
      </c>
    </row>
    <row r="78" spans="1:6" s="131" customFormat="1">
      <c r="A78" s="163" t="s">
        <v>253</v>
      </c>
      <c r="B78" s="133" t="s">
        <v>40</v>
      </c>
      <c r="C78" s="134">
        <v>27212</v>
      </c>
      <c r="D78" s="118">
        <v>136801</v>
      </c>
      <c r="E78" s="134">
        <v>153549401</v>
      </c>
      <c r="F78" s="157">
        <f t="shared" si="3"/>
        <v>8.9092499944040812E-4</v>
      </c>
    </row>
    <row r="79" spans="1:6" s="131" customFormat="1">
      <c r="A79" s="162" t="s">
        <v>310</v>
      </c>
      <c r="B79" s="131" t="s">
        <v>58</v>
      </c>
      <c r="C79" s="132">
        <v>15416</v>
      </c>
      <c r="D79" s="116">
        <v>94785</v>
      </c>
      <c r="E79" s="132">
        <v>87753548</v>
      </c>
      <c r="F79" s="149">
        <f t="shared" si="3"/>
        <v>1.0801272673328262E-3</v>
      </c>
    </row>
    <row r="80" spans="1:6" s="131" customFormat="1">
      <c r="A80" s="105" t="s">
        <v>349</v>
      </c>
      <c r="B80" s="95" t="s">
        <v>52</v>
      </c>
      <c r="C80" s="98">
        <v>48087</v>
      </c>
      <c r="D80" s="23">
        <v>698782</v>
      </c>
      <c r="E80" s="98">
        <v>602724336</v>
      </c>
      <c r="F80" s="100">
        <f t="shared" si="3"/>
        <v>1.1593724664205362E-3</v>
      </c>
    </row>
    <row r="81" spans="1:6" s="95" customFormat="1">
      <c r="A81" s="162" t="s">
        <v>350</v>
      </c>
      <c r="B81" s="131" t="s">
        <v>53</v>
      </c>
      <c r="C81" s="132">
        <v>55079</v>
      </c>
      <c r="D81" s="116">
        <v>381608</v>
      </c>
      <c r="E81" s="132">
        <v>375969269</v>
      </c>
      <c r="F81" s="149">
        <f t="shared" si="3"/>
        <v>1.0149978507950873E-3</v>
      </c>
    </row>
    <row r="82" spans="1:6" s="95" customFormat="1">
      <c r="A82" s="163" t="s">
        <v>363</v>
      </c>
      <c r="B82" s="133" t="s">
        <v>41</v>
      </c>
      <c r="C82" s="134">
        <v>20755</v>
      </c>
      <c r="D82" s="118">
        <v>112490</v>
      </c>
      <c r="E82" s="134">
        <v>141230370</v>
      </c>
      <c r="F82" s="157">
        <f t="shared" si="3"/>
        <v>7.9650007289508624E-4</v>
      </c>
    </row>
    <row r="83" spans="1:6" s="131" customFormat="1">
      <c r="A83" s="105" t="s">
        <v>347</v>
      </c>
      <c r="B83" s="95" t="s">
        <v>61</v>
      </c>
      <c r="C83" s="98">
        <v>9887</v>
      </c>
      <c r="D83" s="23">
        <v>36500</v>
      </c>
      <c r="E83" s="98">
        <v>58344369</v>
      </c>
      <c r="F83" s="100">
        <f t="shared" si="3"/>
        <v>6.2559593368813359E-4</v>
      </c>
    </row>
    <row r="84" spans="1:6" s="95" customFormat="1">
      <c r="A84" s="105" t="s">
        <v>294</v>
      </c>
      <c r="B84" s="95" t="s">
        <v>49</v>
      </c>
      <c r="C84" s="98">
        <v>10283</v>
      </c>
      <c r="D84" s="23">
        <v>72000</v>
      </c>
      <c r="E84" s="98">
        <v>58557112</v>
      </c>
      <c r="F84" s="100">
        <f t="shared" si="3"/>
        <v>1.2295688352936531E-3</v>
      </c>
    </row>
    <row r="85" spans="1:6" s="95" customFormat="1">
      <c r="A85" s="105" t="s">
        <v>290</v>
      </c>
      <c r="B85" s="95" t="s">
        <v>65</v>
      </c>
      <c r="C85" s="98">
        <v>19575</v>
      </c>
      <c r="D85" s="23">
        <v>136000</v>
      </c>
      <c r="E85" s="98">
        <v>116275719</v>
      </c>
      <c r="F85" s="100">
        <f t="shared" si="3"/>
        <v>1.1696337048666197E-3</v>
      </c>
    </row>
    <row r="86" spans="1:6" s="95" customFormat="1">
      <c r="A86" s="165" t="s">
        <v>153</v>
      </c>
      <c r="B86" s="161" t="s">
        <v>74</v>
      </c>
      <c r="C86" s="134">
        <v>13645</v>
      </c>
      <c r="D86" s="118">
        <v>14500</v>
      </c>
      <c r="E86" s="134">
        <v>61445908</v>
      </c>
      <c r="F86" s="157">
        <f t="shared" si="3"/>
        <v>2.3597991260866386E-4</v>
      </c>
    </row>
    <row r="87" spans="1:6" s="131" customFormat="1">
      <c r="A87" s="105" t="s">
        <v>354</v>
      </c>
      <c r="B87" s="95" t="s">
        <v>26</v>
      </c>
      <c r="C87" s="98">
        <v>13645</v>
      </c>
      <c r="D87" s="23">
        <v>33050</v>
      </c>
      <c r="E87" s="98">
        <v>61445908</v>
      </c>
      <c r="F87" s="100">
        <f t="shared" si="3"/>
        <v>5.3787145598043731E-4</v>
      </c>
    </row>
    <row r="88" spans="1:6" s="131" customFormat="1">
      <c r="A88" s="102"/>
      <c r="B88" s="92"/>
      <c r="C88" s="80"/>
      <c r="D88" s="93"/>
      <c r="E88" s="80"/>
      <c r="F88" s="94"/>
    </row>
    <row r="89" spans="1:6" s="95" customFormat="1">
      <c r="A89" s="105"/>
    </row>
    <row r="90" spans="1:6" s="95" customFormat="1">
      <c r="A90" s="205" t="s">
        <v>365</v>
      </c>
      <c r="B90" s="206"/>
      <c r="C90" s="98"/>
      <c r="D90" s="99"/>
      <c r="E90" s="98"/>
      <c r="F90" s="145"/>
    </row>
    <row r="91" spans="1:6" s="131" customFormat="1">
      <c r="A91" s="207" t="s">
        <v>366</v>
      </c>
      <c r="B91" s="206"/>
      <c r="C91" s="153"/>
      <c r="D91" s="154"/>
      <c r="E91" s="153"/>
      <c r="F91" s="155"/>
    </row>
    <row r="92" spans="1:6" s="95" customFormat="1">
      <c r="A92" s="102"/>
      <c r="B92" s="92"/>
      <c r="C92" s="80"/>
      <c r="D92" s="93"/>
      <c r="E92" s="80"/>
      <c r="F92" s="94"/>
    </row>
    <row r="94" spans="1:6">
      <c r="A94" s="103"/>
    </row>
    <row r="95" spans="1:6">
      <c r="A95" s="103"/>
    </row>
    <row r="96" spans="1:6" hidden="1">
      <c r="A96" s="103"/>
      <c r="B96" s="147"/>
    </row>
  </sheetData>
  <mergeCells count="2">
    <mergeCell ref="A90:B90"/>
    <mergeCell ref="A91:B91"/>
  </mergeCells>
  <phoneticPr fontId="5" type="noConversion"/>
  <pageMargins left="0.7" right="0.3" top="0.75" bottom="0.75" header="0.3" footer="0.3"/>
  <pageSetup orientation="landscape" r:id="rId1"/>
  <headerFooter>
    <oddHeader>&amp;C&amp;"Arial,Bold"&amp;11County Level Funding by County (&amp;"Arial,Regular"&amp;9sorted alphabetically&amp;"Arial,Bold"&amp;11)</oddHeader>
    <oddFooter>&amp;L&amp;9Mississippi Public Library Statistics, FY09, County Level Funding (sorted alphabetically)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Operations</vt:lpstr>
      <vt:lpstr>Income</vt:lpstr>
      <vt:lpstr>Expenditures</vt:lpstr>
      <vt:lpstr>Materials</vt:lpstr>
      <vt:lpstr>Services</vt:lpstr>
      <vt:lpstr>Funding by City and County</vt:lpstr>
      <vt:lpstr>Local Funding Alphabetically</vt:lpstr>
      <vt:lpstr>Funding Lowest to Highest</vt:lpstr>
      <vt:lpstr>Funding Lowest to Highest </vt:lpstr>
      <vt:lpstr>Branches 09</vt:lpstr>
      <vt:lpstr>Sheet1</vt:lpstr>
      <vt:lpstr>'Funding by City and County'!Print_Area</vt:lpstr>
      <vt:lpstr>'Branches 09'!Print_Titles</vt:lpstr>
      <vt:lpstr>Expenditures!Print_Titles</vt:lpstr>
      <vt:lpstr>'Funding by City and County'!Print_Titles</vt:lpstr>
      <vt:lpstr>'Funding Lowest to Highest'!Print_Titles</vt:lpstr>
      <vt:lpstr>'Funding Lowest to Highest '!Print_Titles</vt:lpstr>
      <vt:lpstr>Income!Print_Titles</vt:lpstr>
      <vt:lpstr>'Local Funding Alphabetically'!Print_Titles</vt:lpstr>
      <vt:lpstr>Materials!Print_Titles</vt:lpstr>
      <vt:lpstr>Operations!Print_Titles</vt:lpstr>
      <vt:lpstr>Services!Print_Titles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Nabzdyk</dc:creator>
  <cp:lastModifiedBy>jnabzdyk</cp:lastModifiedBy>
  <cp:lastPrinted>2010-07-02T14:27:27Z</cp:lastPrinted>
  <dcterms:created xsi:type="dcterms:W3CDTF">2010-06-15T21:21:09Z</dcterms:created>
  <dcterms:modified xsi:type="dcterms:W3CDTF">2015-04-09T19:25:10Z</dcterms:modified>
</cp:coreProperties>
</file>